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Michal\Desktop\webovky\"/>
    </mc:Choice>
  </mc:AlternateContent>
  <xr:revisionPtr revIDLastSave="0" documentId="13_ncr:1_{46B47221-1B1A-4122-B32B-55B5AC874651}" xr6:coauthVersionLast="47" xr6:coauthVersionMax="47" xr10:uidLastSave="{00000000-0000-0000-0000-000000000000}"/>
  <bookViews>
    <workbookView xWindow="28680" yWindow="-1815" windowWidth="29040" windowHeight="15840" xr2:uid="{00000000-000D-0000-FFFF-FFFF00000000}"/>
  </bookViews>
  <sheets>
    <sheet name="Rekapitulace stavby" sheetId="1" r:id="rId1"/>
    <sheet name="00 - Zateplení bytového d..." sheetId="2" r:id="rId2"/>
    <sheet name="Pokyny pro vyplnění" sheetId="3" r:id="rId3"/>
  </sheets>
  <definedNames>
    <definedName name="_xlnm._FilterDatabase" localSheetId="1" hidden="1">'00 - Zateplení bytového d...'!$C$95:$K$757</definedName>
    <definedName name="_xlnm.Print_Titles" localSheetId="1">'00 - Zateplení bytového d...'!$95:$95</definedName>
    <definedName name="_xlnm.Print_Titles" localSheetId="0">'Rekapitulace stavby'!$52:$52</definedName>
    <definedName name="_xlnm.Print_Area" localSheetId="1">'00 - Zateplení bytového d...'!$C$4:$J$37,'00 - Zateplení bytového d...'!$C$43:$J$79,'00 - Zateplení bytového d...'!$C$85:$K$757</definedName>
    <definedName name="_xlnm.Print_Area" localSheetId="2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stavby'!$C$42:$AQ$56</definedName>
  </definedNames>
  <calcPr calcId="191029" iterateDelta="1E-4"/>
</workbook>
</file>

<file path=xl/calcChain.xml><?xml version="1.0" encoding="utf-8"?>
<calcChain xmlns="http://schemas.openxmlformats.org/spreadsheetml/2006/main">
  <c r="J35" i="2" l="1"/>
  <c r="J34" i="2"/>
  <c r="AY55" i="1"/>
  <c r="J33" i="2"/>
  <c r="AX55" i="1"/>
  <c r="BI757" i="2"/>
  <c r="BH757" i="2"/>
  <c r="BG757" i="2"/>
  <c r="BE757" i="2"/>
  <c r="T757" i="2"/>
  <c r="T756" i="2"/>
  <c r="R757" i="2"/>
  <c r="R756" i="2" s="1"/>
  <c r="P757" i="2"/>
  <c r="P756" i="2"/>
  <c r="BI754" i="2"/>
  <c r="BH754" i="2"/>
  <c r="BG754" i="2"/>
  <c r="BE754" i="2"/>
  <c r="T754" i="2"/>
  <c r="T753" i="2"/>
  <c r="R754" i="2"/>
  <c r="R753" i="2"/>
  <c r="P754" i="2"/>
  <c r="P753" i="2" s="1"/>
  <c r="BI751" i="2"/>
  <c r="BH751" i="2"/>
  <c r="BG751" i="2"/>
  <c r="BE751" i="2"/>
  <c r="T751" i="2"/>
  <c r="R751" i="2"/>
  <c r="P751" i="2"/>
  <c r="BI749" i="2"/>
  <c r="BH749" i="2"/>
  <c r="BG749" i="2"/>
  <c r="BE749" i="2"/>
  <c r="T749" i="2"/>
  <c r="R749" i="2"/>
  <c r="P749" i="2"/>
  <c r="BI747" i="2"/>
  <c r="BH747" i="2"/>
  <c r="BG747" i="2"/>
  <c r="BE747" i="2"/>
  <c r="T747" i="2"/>
  <c r="R747" i="2"/>
  <c r="P747" i="2"/>
  <c r="BI745" i="2"/>
  <c r="BH745" i="2"/>
  <c r="BG745" i="2"/>
  <c r="BE745" i="2"/>
  <c r="T745" i="2"/>
  <c r="R745" i="2"/>
  <c r="P745" i="2"/>
  <c r="BI744" i="2"/>
  <c r="BH744" i="2"/>
  <c r="BG744" i="2"/>
  <c r="BE744" i="2"/>
  <c r="T744" i="2"/>
  <c r="R744" i="2"/>
  <c r="P744" i="2"/>
  <c r="BI742" i="2"/>
  <c r="BH742" i="2"/>
  <c r="BG742" i="2"/>
  <c r="BE742" i="2"/>
  <c r="T742" i="2"/>
  <c r="R742" i="2"/>
  <c r="P742" i="2"/>
  <c r="BI740" i="2"/>
  <c r="BH740" i="2"/>
  <c r="BG740" i="2"/>
  <c r="BE740" i="2"/>
  <c r="T740" i="2"/>
  <c r="R740" i="2"/>
  <c r="P740" i="2"/>
  <c r="BI738" i="2"/>
  <c r="BH738" i="2"/>
  <c r="BG738" i="2"/>
  <c r="BE738" i="2"/>
  <c r="T738" i="2"/>
  <c r="R738" i="2"/>
  <c r="P738" i="2"/>
  <c r="BI736" i="2"/>
  <c r="BH736" i="2"/>
  <c r="BG736" i="2"/>
  <c r="BE736" i="2"/>
  <c r="T736" i="2"/>
  <c r="R736" i="2"/>
  <c r="P736" i="2"/>
  <c r="BI732" i="2"/>
  <c r="BH732" i="2"/>
  <c r="BG732" i="2"/>
  <c r="BE732" i="2"/>
  <c r="T732" i="2"/>
  <c r="R732" i="2"/>
  <c r="P732" i="2"/>
  <c r="BI728" i="2"/>
  <c r="BH728" i="2"/>
  <c r="BG728" i="2"/>
  <c r="BE728" i="2"/>
  <c r="T728" i="2"/>
  <c r="R728" i="2"/>
  <c r="P728" i="2"/>
  <c r="BI722" i="2"/>
  <c r="BH722" i="2"/>
  <c r="BG722" i="2"/>
  <c r="BE722" i="2"/>
  <c r="T722" i="2"/>
  <c r="R722" i="2"/>
  <c r="P722" i="2"/>
  <c r="BI717" i="2"/>
  <c r="BH717" i="2"/>
  <c r="BG717" i="2"/>
  <c r="BE717" i="2"/>
  <c r="T717" i="2"/>
  <c r="R717" i="2"/>
  <c r="P717" i="2"/>
  <c r="BI715" i="2"/>
  <c r="BH715" i="2"/>
  <c r="BG715" i="2"/>
  <c r="BE715" i="2"/>
  <c r="T715" i="2"/>
  <c r="R715" i="2"/>
  <c r="P715" i="2"/>
  <c r="BI705" i="2"/>
  <c r="BH705" i="2"/>
  <c r="BG705" i="2"/>
  <c r="BE705" i="2"/>
  <c r="T705" i="2"/>
  <c r="R705" i="2"/>
  <c r="P705" i="2"/>
  <c r="BI703" i="2"/>
  <c r="BH703" i="2"/>
  <c r="BG703" i="2"/>
  <c r="BE703" i="2"/>
  <c r="T703" i="2"/>
  <c r="R703" i="2"/>
  <c r="P703" i="2"/>
  <c r="BI701" i="2"/>
  <c r="BH701" i="2"/>
  <c r="BG701" i="2"/>
  <c r="BE701" i="2"/>
  <c r="T701" i="2"/>
  <c r="R701" i="2"/>
  <c r="P701" i="2"/>
  <c r="BI697" i="2"/>
  <c r="BH697" i="2"/>
  <c r="BG697" i="2"/>
  <c r="BE697" i="2"/>
  <c r="T697" i="2"/>
  <c r="R697" i="2"/>
  <c r="P697" i="2"/>
  <c r="BI690" i="2"/>
  <c r="BH690" i="2"/>
  <c r="BG690" i="2"/>
  <c r="BE690" i="2"/>
  <c r="T690" i="2"/>
  <c r="R690" i="2"/>
  <c r="P690" i="2"/>
  <c r="BI687" i="2"/>
  <c r="BH687" i="2"/>
  <c r="BG687" i="2"/>
  <c r="BE687" i="2"/>
  <c r="T687" i="2"/>
  <c r="R687" i="2"/>
  <c r="P687" i="2"/>
  <c r="BI684" i="2"/>
  <c r="BH684" i="2"/>
  <c r="BG684" i="2"/>
  <c r="BE684" i="2"/>
  <c r="T684" i="2"/>
  <c r="R684" i="2"/>
  <c r="P684" i="2"/>
  <c r="BI681" i="2"/>
  <c r="BH681" i="2"/>
  <c r="BG681" i="2"/>
  <c r="BE681" i="2"/>
  <c r="T681" i="2"/>
  <c r="R681" i="2"/>
  <c r="P681" i="2"/>
  <c r="BI679" i="2"/>
  <c r="BH679" i="2"/>
  <c r="BG679" i="2"/>
  <c r="BE679" i="2"/>
  <c r="T679" i="2"/>
  <c r="R679" i="2"/>
  <c r="P679" i="2"/>
  <c r="BI677" i="2"/>
  <c r="BH677" i="2"/>
  <c r="BG677" i="2"/>
  <c r="BE677" i="2"/>
  <c r="T677" i="2"/>
  <c r="R677" i="2"/>
  <c r="P677" i="2"/>
  <c r="BI676" i="2"/>
  <c r="BH676" i="2"/>
  <c r="BG676" i="2"/>
  <c r="BE676" i="2"/>
  <c r="T676" i="2"/>
  <c r="R676" i="2"/>
  <c r="P676" i="2"/>
  <c r="BI673" i="2"/>
  <c r="BH673" i="2"/>
  <c r="BG673" i="2"/>
  <c r="BE673" i="2"/>
  <c r="T673" i="2"/>
  <c r="R673" i="2"/>
  <c r="P673" i="2"/>
  <c r="BI670" i="2"/>
  <c r="BH670" i="2"/>
  <c r="BG670" i="2"/>
  <c r="BE670" i="2"/>
  <c r="T670" i="2"/>
  <c r="R670" i="2"/>
  <c r="P670" i="2"/>
  <c r="BI667" i="2"/>
  <c r="BH667" i="2"/>
  <c r="BG667" i="2"/>
  <c r="BE667" i="2"/>
  <c r="T667" i="2"/>
  <c r="R667" i="2"/>
  <c r="P667" i="2"/>
  <c r="BI664" i="2"/>
  <c r="BH664" i="2"/>
  <c r="BG664" i="2"/>
  <c r="BE664" i="2"/>
  <c r="T664" i="2"/>
  <c r="R664" i="2"/>
  <c r="P664" i="2"/>
  <c r="BI661" i="2"/>
  <c r="BH661" i="2"/>
  <c r="BG661" i="2"/>
  <c r="BE661" i="2"/>
  <c r="T661" i="2"/>
  <c r="R661" i="2"/>
  <c r="P661" i="2"/>
  <c r="BI653" i="2"/>
  <c r="BH653" i="2"/>
  <c r="BG653" i="2"/>
  <c r="BE653" i="2"/>
  <c r="T653" i="2"/>
  <c r="R653" i="2"/>
  <c r="P653" i="2"/>
  <c r="BI646" i="2"/>
  <c r="BH646" i="2"/>
  <c r="BG646" i="2"/>
  <c r="BE646" i="2"/>
  <c r="T646" i="2"/>
  <c r="R646" i="2"/>
  <c r="P646" i="2"/>
  <c r="BI643" i="2"/>
  <c r="BH643" i="2"/>
  <c r="BG643" i="2"/>
  <c r="BE643" i="2"/>
  <c r="T643" i="2"/>
  <c r="R643" i="2"/>
  <c r="P643" i="2"/>
  <c r="BI642" i="2"/>
  <c r="BH642" i="2"/>
  <c r="BG642" i="2"/>
  <c r="BE642" i="2"/>
  <c r="T642" i="2"/>
  <c r="R642" i="2"/>
  <c r="P642" i="2"/>
  <c r="BI641" i="2"/>
  <c r="BH641" i="2"/>
  <c r="BG641" i="2"/>
  <c r="BE641" i="2"/>
  <c r="T641" i="2"/>
  <c r="R641" i="2"/>
  <c r="P641" i="2"/>
  <c r="BI639" i="2"/>
  <c r="BH639" i="2"/>
  <c r="BG639" i="2"/>
  <c r="BE639" i="2"/>
  <c r="T639" i="2"/>
  <c r="R639" i="2"/>
  <c r="P639" i="2"/>
  <c r="BI636" i="2"/>
  <c r="BH636" i="2"/>
  <c r="BG636" i="2"/>
  <c r="BE636" i="2"/>
  <c r="T636" i="2"/>
  <c r="R636" i="2"/>
  <c r="P636" i="2"/>
  <c r="BI632" i="2"/>
  <c r="BH632" i="2"/>
  <c r="BG632" i="2"/>
  <c r="BE632" i="2"/>
  <c r="T632" i="2"/>
  <c r="R632" i="2"/>
  <c r="P632" i="2"/>
  <c r="BI629" i="2"/>
  <c r="BH629" i="2"/>
  <c r="BG629" i="2"/>
  <c r="BE629" i="2"/>
  <c r="T629" i="2"/>
  <c r="R629" i="2"/>
  <c r="P629" i="2"/>
  <c r="BI625" i="2"/>
  <c r="BH625" i="2"/>
  <c r="BG625" i="2"/>
  <c r="BE625" i="2"/>
  <c r="T625" i="2"/>
  <c r="R625" i="2"/>
  <c r="P625" i="2"/>
  <c r="BI621" i="2"/>
  <c r="BH621" i="2"/>
  <c r="BG621" i="2"/>
  <c r="BE621" i="2"/>
  <c r="T621" i="2"/>
  <c r="R621" i="2"/>
  <c r="P621" i="2"/>
  <c r="BI612" i="2"/>
  <c r="BH612" i="2"/>
  <c r="BG612" i="2"/>
  <c r="BE612" i="2"/>
  <c r="T612" i="2"/>
  <c r="R612" i="2"/>
  <c r="P612" i="2"/>
  <c r="BI609" i="2"/>
  <c r="BH609" i="2"/>
  <c r="BG609" i="2"/>
  <c r="BE609" i="2"/>
  <c r="T609" i="2"/>
  <c r="R609" i="2"/>
  <c r="P609" i="2"/>
  <c r="BI606" i="2"/>
  <c r="BH606" i="2"/>
  <c r="BG606" i="2"/>
  <c r="BE606" i="2"/>
  <c r="T606" i="2"/>
  <c r="R606" i="2"/>
  <c r="P606" i="2"/>
  <c r="BI604" i="2"/>
  <c r="BH604" i="2"/>
  <c r="BG604" i="2"/>
  <c r="BE604" i="2"/>
  <c r="T604" i="2"/>
  <c r="R604" i="2"/>
  <c r="P604" i="2"/>
  <c r="BI600" i="2"/>
  <c r="BH600" i="2"/>
  <c r="BG600" i="2"/>
  <c r="BE600" i="2"/>
  <c r="T600" i="2"/>
  <c r="R600" i="2"/>
  <c r="P600" i="2"/>
  <c r="BI597" i="2"/>
  <c r="BH597" i="2"/>
  <c r="BG597" i="2"/>
  <c r="BE597" i="2"/>
  <c r="T597" i="2"/>
  <c r="R597" i="2"/>
  <c r="P597" i="2"/>
  <c r="BI596" i="2"/>
  <c r="BH596" i="2"/>
  <c r="BG596" i="2"/>
  <c r="BE596" i="2"/>
  <c r="T596" i="2"/>
  <c r="R596" i="2"/>
  <c r="P596" i="2"/>
  <c r="BI595" i="2"/>
  <c r="BH595" i="2"/>
  <c r="BG595" i="2"/>
  <c r="BE595" i="2"/>
  <c r="T595" i="2"/>
  <c r="R595" i="2"/>
  <c r="P595" i="2"/>
  <c r="BI592" i="2"/>
  <c r="BH592" i="2"/>
  <c r="BG592" i="2"/>
  <c r="BE592" i="2"/>
  <c r="T592" i="2"/>
  <c r="R592" i="2"/>
  <c r="P592" i="2"/>
  <c r="BI591" i="2"/>
  <c r="BH591" i="2"/>
  <c r="BG591" i="2"/>
  <c r="BE591" i="2"/>
  <c r="T591" i="2"/>
  <c r="R591" i="2"/>
  <c r="P591" i="2"/>
  <c r="BI587" i="2"/>
  <c r="BH587" i="2"/>
  <c r="BG587" i="2"/>
  <c r="BE587" i="2"/>
  <c r="T587" i="2"/>
  <c r="R587" i="2"/>
  <c r="P587" i="2"/>
  <c r="BI580" i="2"/>
  <c r="BH580" i="2"/>
  <c r="BG580" i="2"/>
  <c r="BE580" i="2"/>
  <c r="T580" i="2"/>
  <c r="R580" i="2"/>
  <c r="P580" i="2"/>
  <c r="BI578" i="2"/>
  <c r="BH578" i="2"/>
  <c r="BG578" i="2"/>
  <c r="BE578" i="2"/>
  <c r="T578" i="2"/>
  <c r="R578" i="2"/>
  <c r="P578" i="2"/>
  <c r="BI572" i="2"/>
  <c r="BH572" i="2"/>
  <c r="BG572" i="2"/>
  <c r="BE572" i="2"/>
  <c r="T572" i="2"/>
  <c r="R572" i="2"/>
  <c r="P572" i="2"/>
  <c r="BI568" i="2"/>
  <c r="BH568" i="2"/>
  <c r="BG568" i="2"/>
  <c r="BE568" i="2"/>
  <c r="T568" i="2"/>
  <c r="T567" i="2" s="1"/>
  <c r="R568" i="2"/>
  <c r="R567" i="2" s="1"/>
  <c r="P568" i="2"/>
  <c r="P567" i="2"/>
  <c r="BI565" i="2"/>
  <c r="BH565" i="2"/>
  <c r="BG565" i="2"/>
  <c r="BE565" i="2"/>
  <c r="T565" i="2"/>
  <c r="R565" i="2"/>
  <c r="P565" i="2"/>
  <c r="BI563" i="2"/>
  <c r="BH563" i="2"/>
  <c r="BG563" i="2"/>
  <c r="BE563" i="2"/>
  <c r="T563" i="2"/>
  <c r="R563" i="2"/>
  <c r="P563" i="2"/>
  <c r="BI561" i="2"/>
  <c r="BH561" i="2"/>
  <c r="BG561" i="2"/>
  <c r="BE561" i="2"/>
  <c r="T561" i="2"/>
  <c r="R561" i="2"/>
  <c r="P561" i="2"/>
  <c r="BI558" i="2"/>
  <c r="BH558" i="2"/>
  <c r="BG558" i="2"/>
  <c r="BE558" i="2"/>
  <c r="T558" i="2"/>
  <c r="R558" i="2"/>
  <c r="P558" i="2"/>
  <c r="BI556" i="2"/>
  <c r="BH556" i="2"/>
  <c r="BG556" i="2"/>
  <c r="BE556" i="2"/>
  <c r="T556" i="2"/>
  <c r="R556" i="2"/>
  <c r="P556" i="2"/>
  <c r="BI554" i="2"/>
  <c r="BH554" i="2"/>
  <c r="BG554" i="2"/>
  <c r="BE554" i="2"/>
  <c r="T554" i="2"/>
  <c r="R554" i="2"/>
  <c r="P554" i="2"/>
  <c r="BI552" i="2"/>
  <c r="BH552" i="2"/>
  <c r="BG552" i="2"/>
  <c r="BE552" i="2"/>
  <c r="T552" i="2"/>
  <c r="R552" i="2"/>
  <c r="P552" i="2"/>
  <c r="BI547" i="2"/>
  <c r="BH547" i="2"/>
  <c r="BG547" i="2"/>
  <c r="BE547" i="2"/>
  <c r="T547" i="2"/>
  <c r="R547" i="2"/>
  <c r="P547" i="2"/>
  <c r="BI540" i="2"/>
  <c r="BH540" i="2"/>
  <c r="BG540" i="2"/>
  <c r="BE540" i="2"/>
  <c r="T540" i="2"/>
  <c r="R540" i="2"/>
  <c r="P540" i="2"/>
  <c r="BI538" i="2"/>
  <c r="BH538" i="2"/>
  <c r="BG538" i="2"/>
  <c r="BE538" i="2"/>
  <c r="T538" i="2"/>
  <c r="R538" i="2"/>
  <c r="P538" i="2"/>
  <c r="BI535" i="2"/>
  <c r="BH535" i="2"/>
  <c r="BG535" i="2"/>
  <c r="BE535" i="2"/>
  <c r="T535" i="2"/>
  <c r="R535" i="2"/>
  <c r="P535" i="2"/>
  <c r="BI532" i="2"/>
  <c r="BH532" i="2"/>
  <c r="BG532" i="2"/>
  <c r="BE532" i="2"/>
  <c r="T532" i="2"/>
  <c r="R532" i="2"/>
  <c r="P532" i="2"/>
  <c r="BI530" i="2"/>
  <c r="BH530" i="2"/>
  <c r="BG530" i="2"/>
  <c r="BE530" i="2"/>
  <c r="T530" i="2"/>
  <c r="R530" i="2"/>
  <c r="P530" i="2"/>
  <c r="BI528" i="2"/>
  <c r="BH528" i="2"/>
  <c r="BG528" i="2"/>
  <c r="BE528" i="2"/>
  <c r="T528" i="2"/>
  <c r="R528" i="2"/>
  <c r="P528" i="2"/>
  <c r="BI526" i="2"/>
  <c r="BH526" i="2"/>
  <c r="BG526" i="2"/>
  <c r="BE526" i="2"/>
  <c r="T526" i="2"/>
  <c r="R526" i="2"/>
  <c r="P526" i="2"/>
  <c r="BI524" i="2"/>
  <c r="BH524" i="2"/>
  <c r="BG524" i="2"/>
  <c r="BE524" i="2"/>
  <c r="T524" i="2"/>
  <c r="R524" i="2"/>
  <c r="P524" i="2"/>
  <c r="BI521" i="2"/>
  <c r="BH521" i="2"/>
  <c r="BG521" i="2"/>
  <c r="BE521" i="2"/>
  <c r="T521" i="2"/>
  <c r="R521" i="2"/>
  <c r="P521" i="2"/>
  <c r="BI518" i="2"/>
  <c r="BH518" i="2"/>
  <c r="BG518" i="2"/>
  <c r="BE518" i="2"/>
  <c r="T518" i="2"/>
  <c r="R518" i="2"/>
  <c r="P518" i="2"/>
  <c r="BI512" i="2"/>
  <c r="BH512" i="2"/>
  <c r="BG512" i="2"/>
  <c r="BE512" i="2"/>
  <c r="T512" i="2"/>
  <c r="R512" i="2"/>
  <c r="P512" i="2"/>
  <c r="BI510" i="2"/>
  <c r="BH510" i="2"/>
  <c r="BG510" i="2"/>
  <c r="BE510" i="2"/>
  <c r="T510" i="2"/>
  <c r="R510" i="2"/>
  <c r="P510" i="2"/>
  <c r="BI506" i="2"/>
  <c r="BH506" i="2"/>
  <c r="BG506" i="2"/>
  <c r="BE506" i="2"/>
  <c r="T506" i="2"/>
  <c r="R506" i="2"/>
  <c r="P506" i="2"/>
  <c r="BI505" i="2"/>
  <c r="BH505" i="2"/>
  <c r="BG505" i="2"/>
  <c r="BE505" i="2"/>
  <c r="T505" i="2"/>
  <c r="R505" i="2"/>
  <c r="P505" i="2"/>
  <c r="BI501" i="2"/>
  <c r="BH501" i="2"/>
  <c r="BG501" i="2"/>
  <c r="BE501" i="2"/>
  <c r="T501" i="2"/>
  <c r="R501" i="2"/>
  <c r="P501" i="2"/>
  <c r="BI499" i="2"/>
  <c r="BH499" i="2"/>
  <c r="BG499" i="2"/>
  <c r="BE499" i="2"/>
  <c r="T499" i="2"/>
  <c r="R499" i="2"/>
  <c r="P499" i="2"/>
  <c r="BI498" i="2"/>
  <c r="BH498" i="2"/>
  <c r="BG498" i="2"/>
  <c r="BE498" i="2"/>
  <c r="T498" i="2"/>
  <c r="R498" i="2"/>
  <c r="P498" i="2"/>
  <c r="BI496" i="2"/>
  <c r="BH496" i="2"/>
  <c r="BG496" i="2"/>
  <c r="BE496" i="2"/>
  <c r="T496" i="2"/>
  <c r="R496" i="2"/>
  <c r="P496" i="2"/>
  <c r="BI493" i="2"/>
  <c r="BH493" i="2"/>
  <c r="BG493" i="2"/>
  <c r="BE493" i="2"/>
  <c r="T493" i="2"/>
  <c r="R493" i="2"/>
  <c r="P493" i="2"/>
  <c r="BI491" i="2"/>
  <c r="BH491" i="2"/>
  <c r="BG491" i="2"/>
  <c r="BE491" i="2"/>
  <c r="T491" i="2"/>
  <c r="R491" i="2"/>
  <c r="P491" i="2"/>
  <c r="BI486" i="2"/>
  <c r="BH486" i="2"/>
  <c r="BG486" i="2"/>
  <c r="BE486" i="2"/>
  <c r="T486" i="2"/>
  <c r="R486" i="2"/>
  <c r="P486" i="2"/>
  <c r="BI480" i="2"/>
  <c r="BH480" i="2"/>
  <c r="BG480" i="2"/>
  <c r="BE480" i="2"/>
  <c r="T480" i="2"/>
  <c r="R480" i="2"/>
  <c r="P480" i="2"/>
  <c r="BI476" i="2"/>
  <c r="BH476" i="2"/>
  <c r="BG476" i="2"/>
  <c r="BE476" i="2"/>
  <c r="T476" i="2"/>
  <c r="R476" i="2"/>
  <c r="P476" i="2"/>
  <c r="BI474" i="2"/>
  <c r="BH474" i="2"/>
  <c r="BG474" i="2"/>
  <c r="BE474" i="2"/>
  <c r="T474" i="2"/>
  <c r="R474" i="2"/>
  <c r="P474" i="2"/>
  <c r="BI472" i="2"/>
  <c r="BH472" i="2"/>
  <c r="BG472" i="2"/>
  <c r="BE472" i="2"/>
  <c r="T472" i="2"/>
  <c r="R472" i="2"/>
  <c r="P472" i="2"/>
  <c r="BI470" i="2"/>
  <c r="BH470" i="2"/>
  <c r="BG470" i="2"/>
  <c r="BE470" i="2"/>
  <c r="T470" i="2"/>
  <c r="R470" i="2"/>
  <c r="P470" i="2"/>
  <c r="BI461" i="2"/>
  <c r="BH461" i="2"/>
  <c r="BG461" i="2"/>
  <c r="BE461" i="2"/>
  <c r="T461" i="2"/>
  <c r="R461" i="2"/>
  <c r="P461" i="2"/>
  <c r="BI459" i="2"/>
  <c r="BH459" i="2"/>
  <c r="BG459" i="2"/>
  <c r="BE459" i="2"/>
  <c r="T459" i="2"/>
  <c r="R459" i="2"/>
  <c r="P459" i="2"/>
  <c r="BI449" i="2"/>
  <c r="BH449" i="2"/>
  <c r="BG449" i="2"/>
  <c r="BE449" i="2"/>
  <c r="T449" i="2"/>
  <c r="R449" i="2"/>
  <c r="P449" i="2"/>
  <c r="BI447" i="2"/>
  <c r="BH447" i="2"/>
  <c r="BG447" i="2"/>
  <c r="BE447" i="2"/>
  <c r="T447" i="2"/>
  <c r="R447" i="2"/>
  <c r="P447" i="2"/>
  <c r="BI436" i="2"/>
  <c r="BH436" i="2"/>
  <c r="BG436" i="2"/>
  <c r="BE436" i="2"/>
  <c r="T436" i="2"/>
  <c r="R436" i="2"/>
  <c r="P436" i="2"/>
  <c r="BI433" i="2"/>
  <c r="BH433" i="2"/>
  <c r="BG433" i="2"/>
  <c r="BE433" i="2"/>
  <c r="T433" i="2"/>
  <c r="R433" i="2"/>
  <c r="P433" i="2"/>
  <c r="BI430" i="2"/>
  <c r="BH430" i="2"/>
  <c r="BG430" i="2"/>
  <c r="BE430" i="2"/>
  <c r="T430" i="2"/>
  <c r="R430" i="2"/>
  <c r="P430" i="2"/>
  <c r="BI425" i="2"/>
  <c r="BH425" i="2"/>
  <c r="BG425" i="2"/>
  <c r="BE425" i="2"/>
  <c r="T425" i="2"/>
  <c r="R425" i="2"/>
  <c r="P425" i="2"/>
  <c r="BI423" i="2"/>
  <c r="BH423" i="2"/>
  <c r="BG423" i="2"/>
  <c r="BE423" i="2"/>
  <c r="T423" i="2"/>
  <c r="R423" i="2"/>
  <c r="P423" i="2"/>
  <c r="BI402" i="2"/>
  <c r="BH402" i="2"/>
  <c r="BG402" i="2"/>
  <c r="BE402" i="2"/>
  <c r="T402" i="2"/>
  <c r="R402" i="2"/>
  <c r="P402" i="2"/>
  <c r="BI400" i="2"/>
  <c r="BH400" i="2"/>
  <c r="BG400" i="2"/>
  <c r="BE400" i="2"/>
  <c r="T400" i="2"/>
  <c r="R400" i="2"/>
  <c r="P400" i="2"/>
  <c r="BI390" i="2"/>
  <c r="BH390" i="2"/>
  <c r="BG390" i="2"/>
  <c r="BE390" i="2"/>
  <c r="T390" i="2"/>
  <c r="R390" i="2"/>
  <c r="P390" i="2"/>
  <c r="BI379" i="2"/>
  <c r="BH379" i="2"/>
  <c r="BG379" i="2"/>
  <c r="BE379" i="2"/>
  <c r="T379" i="2"/>
  <c r="R379" i="2"/>
  <c r="P379" i="2"/>
  <c r="BI376" i="2"/>
  <c r="BH376" i="2"/>
  <c r="BG376" i="2"/>
  <c r="BE376" i="2"/>
  <c r="T376" i="2"/>
  <c r="R376" i="2"/>
  <c r="P376" i="2"/>
  <c r="BI368" i="2"/>
  <c r="BH368" i="2"/>
  <c r="BG368" i="2"/>
  <c r="BE368" i="2"/>
  <c r="T368" i="2"/>
  <c r="R368" i="2"/>
  <c r="P368" i="2"/>
  <c r="BI365" i="2"/>
  <c r="BH365" i="2"/>
  <c r="BG365" i="2"/>
  <c r="BE365" i="2"/>
  <c r="T365" i="2"/>
  <c r="R365" i="2"/>
  <c r="P365" i="2"/>
  <c r="BI363" i="2"/>
  <c r="BH363" i="2"/>
  <c r="BG363" i="2"/>
  <c r="BE363" i="2"/>
  <c r="T363" i="2"/>
  <c r="R363" i="2"/>
  <c r="P363" i="2"/>
  <c r="BI347" i="2"/>
  <c r="BH347" i="2"/>
  <c r="BG347" i="2"/>
  <c r="BE347" i="2"/>
  <c r="T347" i="2"/>
  <c r="R347" i="2"/>
  <c r="P347" i="2"/>
  <c r="BI345" i="2"/>
  <c r="BH345" i="2"/>
  <c r="BG345" i="2"/>
  <c r="BE345" i="2"/>
  <c r="T345" i="2"/>
  <c r="R345" i="2"/>
  <c r="P345" i="2"/>
  <c r="BI343" i="2"/>
  <c r="BH343" i="2"/>
  <c r="BG343" i="2"/>
  <c r="BE343" i="2"/>
  <c r="T343" i="2"/>
  <c r="R343" i="2"/>
  <c r="P343" i="2"/>
  <c r="BI339" i="2"/>
  <c r="BH339" i="2"/>
  <c r="BG339" i="2"/>
  <c r="BE339" i="2"/>
  <c r="T339" i="2"/>
  <c r="R339" i="2"/>
  <c r="P339" i="2"/>
  <c r="BI337" i="2"/>
  <c r="BH337" i="2"/>
  <c r="BG337" i="2"/>
  <c r="BE337" i="2"/>
  <c r="T337" i="2"/>
  <c r="R337" i="2"/>
  <c r="P337" i="2"/>
  <c r="BI335" i="2"/>
  <c r="BH335" i="2"/>
  <c r="BG335" i="2"/>
  <c r="BE335" i="2"/>
  <c r="T335" i="2"/>
  <c r="R335" i="2"/>
  <c r="P335" i="2"/>
  <c r="BI326" i="2"/>
  <c r="BH326" i="2"/>
  <c r="BG326" i="2"/>
  <c r="BE326" i="2"/>
  <c r="T326" i="2"/>
  <c r="R326" i="2"/>
  <c r="P326" i="2"/>
  <c r="BI294" i="2"/>
  <c r="BH294" i="2"/>
  <c r="BG294" i="2"/>
  <c r="BE294" i="2"/>
  <c r="T294" i="2"/>
  <c r="R294" i="2"/>
  <c r="P294" i="2"/>
  <c r="BI292" i="2"/>
  <c r="BH292" i="2"/>
  <c r="BG292" i="2"/>
  <c r="BE292" i="2"/>
  <c r="T292" i="2"/>
  <c r="R292" i="2"/>
  <c r="P292" i="2"/>
  <c r="BI276" i="2"/>
  <c r="BH276" i="2"/>
  <c r="BG276" i="2"/>
  <c r="BE276" i="2"/>
  <c r="T276" i="2"/>
  <c r="R276" i="2"/>
  <c r="P276" i="2"/>
  <c r="BI273" i="2"/>
  <c r="BH273" i="2"/>
  <c r="BG273" i="2"/>
  <c r="BE273" i="2"/>
  <c r="T273" i="2"/>
  <c r="R273" i="2"/>
  <c r="P273" i="2"/>
  <c r="BI271" i="2"/>
  <c r="BH271" i="2"/>
  <c r="BG271" i="2"/>
  <c r="BE271" i="2"/>
  <c r="T271" i="2"/>
  <c r="R271" i="2"/>
  <c r="P271" i="2"/>
  <c r="BI269" i="2"/>
  <c r="BH269" i="2"/>
  <c r="BG269" i="2"/>
  <c r="BE269" i="2"/>
  <c r="T269" i="2"/>
  <c r="R269" i="2"/>
  <c r="P269" i="2"/>
  <c r="BI258" i="2"/>
  <c r="BH258" i="2"/>
  <c r="BG258" i="2"/>
  <c r="BE258" i="2"/>
  <c r="T258" i="2"/>
  <c r="R258" i="2"/>
  <c r="P258" i="2"/>
  <c r="BI256" i="2"/>
  <c r="BH256" i="2"/>
  <c r="BG256" i="2"/>
  <c r="BE256" i="2"/>
  <c r="T256" i="2"/>
  <c r="R256" i="2"/>
  <c r="P256" i="2"/>
  <c r="BI249" i="2"/>
  <c r="BH249" i="2"/>
  <c r="BG249" i="2"/>
  <c r="BE249" i="2"/>
  <c r="T249" i="2"/>
  <c r="R249" i="2"/>
  <c r="P249" i="2"/>
  <c r="BI233" i="2"/>
  <c r="BH233" i="2"/>
  <c r="BG233" i="2"/>
  <c r="BE233" i="2"/>
  <c r="T233" i="2"/>
  <c r="R233" i="2"/>
  <c r="P233" i="2"/>
  <c r="BI182" i="2"/>
  <c r="BH182" i="2"/>
  <c r="BG182" i="2"/>
  <c r="BE182" i="2"/>
  <c r="T182" i="2"/>
  <c r="R182" i="2"/>
  <c r="P182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58" i="2"/>
  <c r="BH158" i="2"/>
  <c r="BG158" i="2"/>
  <c r="BE158" i="2"/>
  <c r="T158" i="2"/>
  <c r="R158" i="2"/>
  <c r="P158" i="2"/>
  <c r="BI154" i="2"/>
  <c r="BH154" i="2"/>
  <c r="BG154" i="2"/>
  <c r="BE154" i="2"/>
  <c r="T154" i="2"/>
  <c r="R154" i="2"/>
  <c r="P154" i="2"/>
  <c r="BI149" i="2"/>
  <c r="BH149" i="2"/>
  <c r="BG149" i="2"/>
  <c r="BE149" i="2"/>
  <c r="T149" i="2"/>
  <c r="T148" i="2" s="1"/>
  <c r="R149" i="2"/>
  <c r="R148" i="2" s="1"/>
  <c r="P149" i="2"/>
  <c r="P148" i="2"/>
  <c r="BI147" i="2"/>
  <c r="BH147" i="2"/>
  <c r="BG147" i="2"/>
  <c r="BE147" i="2"/>
  <c r="T147" i="2"/>
  <c r="T146" i="2"/>
  <c r="R147" i="2"/>
  <c r="R146" i="2" s="1"/>
  <c r="P147" i="2"/>
  <c r="P146" i="2" s="1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5" i="2"/>
  <c r="BH135" i="2"/>
  <c r="BG135" i="2"/>
  <c r="BE135" i="2"/>
  <c r="T135" i="2"/>
  <c r="R135" i="2"/>
  <c r="P135" i="2"/>
  <c r="BI131" i="2"/>
  <c r="BH131" i="2"/>
  <c r="BG131" i="2"/>
  <c r="BE131" i="2"/>
  <c r="T131" i="2"/>
  <c r="R131" i="2"/>
  <c r="P131" i="2"/>
  <c r="BI127" i="2"/>
  <c r="BH127" i="2"/>
  <c r="BG127" i="2"/>
  <c r="BE127" i="2"/>
  <c r="T127" i="2"/>
  <c r="R127" i="2"/>
  <c r="P127" i="2"/>
  <c r="BI124" i="2"/>
  <c r="BH124" i="2"/>
  <c r="BG124" i="2"/>
  <c r="BE124" i="2"/>
  <c r="T124" i="2"/>
  <c r="R124" i="2"/>
  <c r="P124" i="2"/>
  <c r="BI122" i="2"/>
  <c r="BH122" i="2"/>
  <c r="BG122" i="2"/>
  <c r="BE122" i="2"/>
  <c r="T122" i="2"/>
  <c r="R122" i="2"/>
  <c r="P122" i="2"/>
  <c r="BI119" i="2"/>
  <c r="BH119" i="2"/>
  <c r="BG119" i="2"/>
  <c r="BE119" i="2"/>
  <c r="T119" i="2"/>
  <c r="R119" i="2"/>
  <c r="P119" i="2"/>
  <c r="BI117" i="2"/>
  <c r="BH117" i="2"/>
  <c r="BG117" i="2"/>
  <c r="BE117" i="2"/>
  <c r="T117" i="2"/>
  <c r="R117" i="2"/>
  <c r="P117" i="2"/>
  <c r="BI114" i="2"/>
  <c r="BH114" i="2"/>
  <c r="BG114" i="2"/>
  <c r="BE114" i="2"/>
  <c r="T114" i="2"/>
  <c r="R114" i="2"/>
  <c r="P114" i="2"/>
  <c r="BI112" i="2"/>
  <c r="BH112" i="2"/>
  <c r="BG112" i="2"/>
  <c r="BE112" i="2"/>
  <c r="T112" i="2"/>
  <c r="R112" i="2"/>
  <c r="P112" i="2"/>
  <c r="BI109" i="2"/>
  <c r="BH109" i="2"/>
  <c r="BG109" i="2"/>
  <c r="BE109" i="2"/>
  <c r="T109" i="2"/>
  <c r="R109" i="2"/>
  <c r="P109" i="2"/>
  <c r="BI103" i="2"/>
  <c r="BH103" i="2"/>
  <c r="BG103" i="2"/>
  <c r="BE103" i="2"/>
  <c r="T103" i="2"/>
  <c r="R103" i="2"/>
  <c r="P103" i="2"/>
  <c r="BI99" i="2"/>
  <c r="BH99" i="2"/>
  <c r="BG99" i="2"/>
  <c r="BE99" i="2"/>
  <c r="T99" i="2"/>
  <c r="R99" i="2"/>
  <c r="P99" i="2"/>
  <c r="J93" i="2"/>
  <c r="F93" i="2"/>
  <c r="J92" i="2"/>
  <c r="F92" i="2"/>
  <c r="F90" i="2"/>
  <c r="E88" i="2"/>
  <c r="J51" i="2"/>
  <c r="F51" i="2"/>
  <c r="J50" i="2"/>
  <c r="F50" i="2"/>
  <c r="F48" i="2"/>
  <c r="E46" i="2"/>
  <c r="J10" i="2"/>
  <c r="J90" i="2"/>
  <c r="L50" i="1"/>
  <c r="AM50" i="1"/>
  <c r="AM49" i="1"/>
  <c r="L49" i="1"/>
  <c r="AM47" i="1"/>
  <c r="L47" i="1"/>
  <c r="L45" i="1"/>
  <c r="L44" i="1"/>
  <c r="J703" i="2"/>
  <c r="J480" i="2"/>
  <c r="J117" i="2"/>
  <c r="J343" i="2"/>
  <c r="J722" i="2"/>
  <c r="J561" i="2"/>
  <c r="BK103" i="2"/>
  <c r="J501" i="2"/>
  <c r="BK722" i="2"/>
  <c r="BK587" i="2"/>
  <c r="BK335" i="2"/>
  <c r="BK684" i="2"/>
  <c r="BK506" i="2"/>
  <c r="BK747" i="2"/>
  <c r="BK486" i="2"/>
  <c r="J122" i="2"/>
  <c r="J423" i="2"/>
  <c r="J684" i="2"/>
  <c r="BK449" i="2"/>
  <c r="BK131" i="2"/>
  <c r="BK498" i="2"/>
  <c r="BK99" i="2"/>
  <c r="J646" i="2"/>
  <c r="BK379" i="2"/>
  <c r="BK597" i="2"/>
  <c r="BK127" i="2"/>
  <c r="J518" i="2"/>
  <c r="J606" i="2"/>
  <c r="BK172" i="2"/>
  <c r="BK661" i="2"/>
  <c r="BK425" i="2"/>
  <c r="J679" i="2"/>
  <c r="J256" i="2"/>
  <c r="BK642" i="2"/>
  <c r="BK436" i="2"/>
  <c r="BK697" i="2"/>
  <c r="J556" i="2"/>
  <c r="BK701" i="2"/>
  <c r="J459" i="2"/>
  <c r="J124" i="2"/>
  <c r="BK528" i="2"/>
  <c r="J740" i="2"/>
  <c r="J558" i="2"/>
  <c r="BK122" i="2"/>
  <c r="J554" i="2"/>
  <c r="BK376" i="2"/>
  <c r="J103" i="2"/>
  <c r="BK595" i="2"/>
  <c r="J271" i="2"/>
  <c r="J653" i="2"/>
  <c r="BK518" i="2"/>
  <c r="BK664" i="2"/>
  <c r="J430" i="2"/>
  <c r="J587" i="2"/>
  <c r="J258" i="2"/>
  <c r="J639" i="2"/>
  <c r="BK273" i="2"/>
  <c r="BK636" i="2"/>
  <c r="J368" i="2"/>
  <c r="J643" i="2"/>
  <c r="BK423" i="2"/>
  <c r="BK578" i="2"/>
  <c r="BK343" i="2"/>
  <c r="BK524" i="2"/>
  <c r="J273" i="2"/>
  <c r="J604" i="2"/>
  <c r="BK271" i="2"/>
  <c r="J745" i="2"/>
  <c r="J642" i="2"/>
  <c r="J363" i="2"/>
  <c r="BK591" i="2"/>
  <c r="J347" i="2"/>
  <c r="BK705" i="2"/>
  <c r="BK501" i="2"/>
  <c r="BK715" i="2"/>
  <c r="J147" i="2"/>
  <c r="J625" i="2"/>
  <c r="J292" i="2"/>
  <c r="BK530" i="2"/>
  <c r="BK142" i="2"/>
  <c r="J535" i="2"/>
  <c r="BK170" i="2"/>
  <c r="BK547" i="2"/>
  <c r="BK149" i="2"/>
  <c r="J600" i="2"/>
  <c r="BK480" i="2"/>
  <c r="BK641" i="2"/>
  <c r="J131" i="2"/>
  <c r="BK606" i="2"/>
  <c r="BK269" i="2"/>
  <c r="J538" i="2"/>
  <c r="BK256" i="2"/>
  <c r="J568" i="2"/>
  <c r="BK433" i="2"/>
  <c r="J690" i="2"/>
  <c r="J505" i="2"/>
  <c r="J142" i="2"/>
  <c r="J664" i="2"/>
  <c r="BK470" i="2"/>
  <c r="BK676" i="2"/>
  <c r="BK402" i="2"/>
  <c r="J751" i="2"/>
  <c r="J326" i="2"/>
  <c r="BK561" i="2"/>
  <c r="BK154" i="2"/>
  <c r="BK673" i="2"/>
  <c r="BK447" i="2"/>
  <c r="BK687" i="2"/>
  <c r="J524" i="2"/>
  <c r="BK738" i="2"/>
  <c r="J609" i="2"/>
  <c r="J233" i="2"/>
  <c r="BK667" i="2"/>
  <c r="BK461" i="2"/>
  <c r="BK677" i="2"/>
  <c r="J335" i="2"/>
  <c r="AS54" i="1"/>
  <c r="BK294" i="2"/>
  <c r="BK754" i="2"/>
  <c r="J402" i="2"/>
  <c r="J717" i="2"/>
  <c r="BK535" i="2"/>
  <c r="J127" i="2"/>
  <c r="J621" i="2"/>
  <c r="BK292" i="2"/>
  <c r="J670" i="2"/>
  <c r="BK491" i="2"/>
  <c r="BK643" i="2"/>
  <c r="J376" i="2"/>
  <c r="BK568" i="2"/>
  <c r="BK690" i="2"/>
  <c r="J470" i="2"/>
  <c r="J715" i="2"/>
  <c r="BK493" i="2"/>
  <c r="BK728" i="2"/>
  <c r="BK552" i="2"/>
  <c r="BK368" i="2"/>
  <c r="J673" i="2"/>
  <c r="BK476" i="2"/>
  <c r="BK653" i="2"/>
  <c r="BK347" i="2"/>
  <c r="J99" i="2"/>
  <c r="BK363" i="2"/>
  <c r="J747" i="2"/>
  <c r="BK499" i="2"/>
  <c r="BK147" i="2"/>
  <c r="J580" i="2"/>
  <c r="BK258" i="2"/>
  <c r="J641" i="2"/>
  <c r="J400" i="2"/>
  <c r="J474" i="2"/>
  <c r="J592" i="2"/>
  <c r="J249" i="2"/>
  <c r="BK521" i="2"/>
  <c r="BK751" i="2"/>
  <c r="J491" i="2"/>
  <c r="BK124" i="2"/>
  <c r="J578" i="2"/>
  <c r="BK326" i="2"/>
  <c r="BK670" i="2"/>
  <c r="J506" i="2"/>
  <c r="BK114" i="2"/>
  <c r="J636" i="2"/>
  <c r="J754" i="2"/>
  <c r="BK572" i="2"/>
  <c r="BK182" i="2"/>
  <c r="J496" i="2"/>
  <c r="J149" i="2"/>
  <c r="BK554" i="2"/>
  <c r="BK629" i="2"/>
  <c r="J276" i="2"/>
  <c r="J597" i="2"/>
  <c r="J449" i="2"/>
  <c r="BK138" i="2"/>
  <c r="BK565" i="2"/>
  <c r="J749" i="2"/>
  <c r="J461" i="2"/>
  <c r="J114" i="2"/>
  <c r="BK365" i="2"/>
  <c r="J732" i="2"/>
  <c r="J498" i="2"/>
  <c r="J728" i="2"/>
  <c r="BK390" i="2"/>
  <c r="J687" i="2"/>
  <c r="BK505" i="2"/>
  <c r="J154" i="2"/>
  <c r="BK609" i="2"/>
  <c r="BK109" i="2"/>
  <c r="J532" i="2"/>
  <c r="J172" i="2"/>
  <c r="BK430" i="2"/>
  <c r="J705" i="2"/>
  <c r="BK474" i="2"/>
  <c r="J744" i="2"/>
  <c r="BK540" i="2"/>
  <c r="BK736" i="2"/>
  <c r="J540" i="2"/>
  <c r="BK140" i="2"/>
  <c r="BK625" i="2"/>
  <c r="J547" i="2"/>
  <c r="J140" i="2"/>
  <c r="J425" i="2"/>
  <c r="BK744" i="2"/>
  <c r="BK512" i="2"/>
  <c r="BK135" i="2"/>
  <c r="J552" i="2"/>
  <c r="BK233" i="2"/>
  <c r="J701" i="2"/>
  <c r="J528" i="2"/>
  <c r="BK740" i="2"/>
  <c r="J530" i="2"/>
  <c r="J138" i="2"/>
  <c r="BK639" i="2"/>
  <c r="J365" i="2"/>
  <c r="BK532" i="2"/>
  <c r="J170" i="2"/>
  <c r="J736" i="2"/>
  <c r="J591" i="2"/>
  <c r="J681" i="2"/>
  <c r="J436" i="2"/>
  <c r="BK732" i="2"/>
  <c r="J521" i="2"/>
  <c r="J742" i="2"/>
  <c r="BK526" i="2"/>
  <c r="BK681" i="2"/>
  <c r="BK339" i="2"/>
  <c r="J499" i="2"/>
  <c r="BK749" i="2"/>
  <c r="BK592" i="2"/>
  <c r="BK345" i="2"/>
  <c r="BK612" i="2"/>
  <c r="J339" i="2"/>
  <c r="J667" i="2"/>
  <c r="BK112" i="2"/>
  <c r="J595" i="2"/>
  <c r="J757" i="2"/>
  <c r="BK510" i="2"/>
  <c r="J572" i="2"/>
  <c r="BK158" i="2"/>
  <c r="J677" i="2"/>
  <c r="J337" i="2"/>
  <c r="BK600" i="2"/>
  <c r="BK472" i="2"/>
  <c r="J676" i="2"/>
  <c r="J493" i="2"/>
  <c r="BK745" i="2"/>
  <c r="BK558" i="2"/>
  <c r="BK119" i="2"/>
  <c r="BK632" i="2"/>
  <c r="J345" i="2"/>
  <c r="BK621" i="2"/>
  <c r="J472" i="2"/>
  <c r="J135" i="2"/>
  <c r="BK580" i="2"/>
  <c r="J379" i="2"/>
  <c r="BK596" i="2"/>
  <c r="BK400" i="2"/>
  <c r="J119" i="2"/>
  <c r="J476" i="2"/>
  <c r="J738" i="2"/>
  <c r="BK604" i="2"/>
  <c r="BK117" i="2"/>
  <c r="J612" i="2"/>
  <c r="J433" i="2"/>
  <c r="J563" i="2"/>
  <c r="J697" i="2"/>
  <c r="BK496" i="2"/>
  <c r="J182" i="2"/>
  <c r="BK556" i="2"/>
  <c r="BK168" i="2"/>
  <c r="BK679" i="2"/>
  <c r="BK538" i="2"/>
  <c r="J158" i="2"/>
  <c r="J632" i="2"/>
  <c r="J447" i="2"/>
  <c r="BK563" i="2"/>
  <c r="J168" i="2"/>
  <c r="BK459" i="2"/>
  <c r="BK742" i="2"/>
  <c r="J565" i="2"/>
  <c r="J112" i="2"/>
  <c r="J512" i="2"/>
  <c r="J109" i="2"/>
  <c r="J526" i="2"/>
  <c r="BK249" i="2"/>
  <c r="BK276" i="2"/>
  <c r="J629" i="2"/>
  <c r="J294" i="2"/>
  <c r="J486" i="2"/>
  <c r="BK757" i="2"/>
  <c r="BK646" i="2"/>
  <c r="J390" i="2"/>
  <c r="J661" i="2"/>
  <c r="BK337" i="2"/>
  <c r="BK703" i="2"/>
  <c r="J510" i="2"/>
  <c r="BK717" i="2"/>
  <c r="J596" i="2"/>
  <c r="J269" i="2"/>
  <c r="BK98" i="2" l="1"/>
  <c r="T153" i="2"/>
  <c r="R504" i="2"/>
  <c r="P551" i="2"/>
  <c r="T571" i="2"/>
  <c r="T608" i="2"/>
  <c r="P98" i="2"/>
  <c r="R153" i="2"/>
  <c r="P504" i="2"/>
  <c r="T551" i="2"/>
  <c r="BK571" i="2"/>
  <c r="P594" i="2"/>
  <c r="T594" i="2"/>
  <c r="T599" i="2"/>
  <c r="P608" i="2"/>
  <c r="BK638" i="2"/>
  <c r="J638" i="2" s="1"/>
  <c r="J69" i="2" s="1"/>
  <c r="T638" i="2"/>
  <c r="R645" i="2"/>
  <c r="R689" i="2"/>
  <c r="T721" i="2"/>
  <c r="BK735" i="2"/>
  <c r="R735" i="2"/>
  <c r="T741" i="2"/>
  <c r="T98" i="2"/>
  <c r="BK153" i="2"/>
  <c r="J153" i="2" s="1"/>
  <c r="J60" i="2" s="1"/>
  <c r="BK504" i="2"/>
  <c r="J504" i="2" s="1"/>
  <c r="J61" i="2" s="1"/>
  <c r="BK551" i="2"/>
  <c r="J551" i="2" s="1"/>
  <c r="J62" i="2" s="1"/>
  <c r="R571" i="2"/>
  <c r="BK599" i="2"/>
  <c r="J599" i="2"/>
  <c r="J67" i="2" s="1"/>
  <c r="R599" i="2"/>
  <c r="R608" i="2"/>
  <c r="P638" i="2"/>
  <c r="R638" i="2"/>
  <c r="P645" i="2"/>
  <c r="BK689" i="2"/>
  <c r="J689" i="2" s="1"/>
  <c r="J71" i="2" s="1"/>
  <c r="P689" i="2"/>
  <c r="BK721" i="2"/>
  <c r="J721" i="2"/>
  <c r="J72" i="2" s="1"/>
  <c r="R721" i="2"/>
  <c r="T735" i="2"/>
  <c r="R741" i="2"/>
  <c r="P748" i="2"/>
  <c r="T748" i="2"/>
  <c r="R98" i="2"/>
  <c r="P153" i="2"/>
  <c r="T504" i="2"/>
  <c r="R551" i="2"/>
  <c r="P571" i="2"/>
  <c r="BK594" i="2"/>
  <c r="J594" i="2" s="1"/>
  <c r="J66" i="2" s="1"/>
  <c r="R594" i="2"/>
  <c r="P599" i="2"/>
  <c r="BK608" i="2"/>
  <c r="J608" i="2" s="1"/>
  <c r="J68" i="2" s="1"/>
  <c r="BK645" i="2"/>
  <c r="J645" i="2" s="1"/>
  <c r="J70" i="2" s="1"/>
  <c r="T645" i="2"/>
  <c r="T689" i="2"/>
  <c r="P721" i="2"/>
  <c r="P735" i="2"/>
  <c r="BK741" i="2"/>
  <c r="J741" i="2" s="1"/>
  <c r="J75" i="2" s="1"/>
  <c r="P741" i="2"/>
  <c r="BK748" i="2"/>
  <c r="J748" i="2" s="1"/>
  <c r="J76" i="2" s="1"/>
  <c r="R748" i="2"/>
  <c r="BK148" i="2"/>
  <c r="J148" i="2"/>
  <c r="J59" i="2" s="1"/>
  <c r="BK567" i="2"/>
  <c r="J567" i="2" s="1"/>
  <c r="J63" i="2" s="1"/>
  <c r="BK756" i="2"/>
  <c r="J756" i="2" s="1"/>
  <c r="J78" i="2" s="1"/>
  <c r="BK146" i="2"/>
  <c r="J146" i="2" s="1"/>
  <c r="J58" i="2" s="1"/>
  <c r="BK753" i="2"/>
  <c r="J753" i="2" s="1"/>
  <c r="J77" i="2" s="1"/>
  <c r="BF112" i="2"/>
  <c r="BF114" i="2"/>
  <c r="BF142" i="2"/>
  <c r="BF149" i="2"/>
  <c r="BF154" i="2"/>
  <c r="BF168" i="2"/>
  <c r="BF256" i="2"/>
  <c r="BF276" i="2"/>
  <c r="BF294" i="2"/>
  <c r="BF326" i="2"/>
  <c r="BF423" i="2"/>
  <c r="BF459" i="2"/>
  <c r="BF491" i="2"/>
  <c r="BF524" i="2"/>
  <c r="BF530" i="2"/>
  <c r="BF552" i="2"/>
  <c r="BF565" i="2"/>
  <c r="BF606" i="2"/>
  <c r="BF621" i="2"/>
  <c r="BF646" i="2"/>
  <c r="BF664" i="2"/>
  <c r="BF667" i="2"/>
  <c r="BF703" i="2"/>
  <c r="BF717" i="2"/>
  <c r="BF728" i="2"/>
  <c r="BF738" i="2"/>
  <c r="BF744" i="2"/>
  <c r="J48" i="2"/>
  <c r="BF119" i="2"/>
  <c r="BF127" i="2"/>
  <c r="BF135" i="2"/>
  <c r="BF158" i="2"/>
  <c r="BF170" i="2"/>
  <c r="BF292" i="2"/>
  <c r="BF365" i="2"/>
  <c r="BF390" i="2"/>
  <c r="BF400" i="2"/>
  <c r="BF425" i="2"/>
  <c r="BF430" i="2"/>
  <c r="BF449" i="2"/>
  <c r="BF498" i="2"/>
  <c r="BF510" i="2"/>
  <c r="BF528" i="2"/>
  <c r="BF532" i="2"/>
  <c r="BF554" i="2"/>
  <c r="BF591" i="2"/>
  <c r="BF592" i="2"/>
  <c r="BF612" i="2"/>
  <c r="BF629" i="2"/>
  <c r="BF632" i="2"/>
  <c r="BF653" i="2"/>
  <c r="BF677" i="2"/>
  <c r="BF681" i="2"/>
  <c r="BF701" i="2"/>
  <c r="BF722" i="2"/>
  <c r="BF736" i="2"/>
  <c r="BF740" i="2"/>
  <c r="BF109" i="2"/>
  <c r="BF147" i="2"/>
  <c r="BF172" i="2"/>
  <c r="BF269" i="2"/>
  <c r="BF368" i="2"/>
  <c r="BF379" i="2"/>
  <c r="BF474" i="2"/>
  <c r="BF480" i="2"/>
  <c r="BF486" i="2"/>
  <c r="BF496" i="2"/>
  <c r="BF518" i="2"/>
  <c r="BF538" i="2"/>
  <c r="BF580" i="2"/>
  <c r="BF597" i="2"/>
  <c r="BF609" i="2"/>
  <c r="BF625" i="2"/>
  <c r="BF639" i="2"/>
  <c r="BF673" i="2"/>
  <c r="BF684" i="2"/>
  <c r="BF705" i="2"/>
  <c r="BF732" i="2"/>
  <c r="BF99" i="2"/>
  <c r="BF117" i="2"/>
  <c r="BF138" i="2"/>
  <c r="BF140" i="2"/>
  <c r="BF182" i="2"/>
  <c r="BF337" i="2"/>
  <c r="BF339" i="2"/>
  <c r="BF343" i="2"/>
  <c r="BF347" i="2"/>
  <c r="BF376" i="2"/>
  <c r="BF436" i="2"/>
  <c r="BF470" i="2"/>
  <c r="BF476" i="2"/>
  <c r="BF521" i="2"/>
  <c r="BF526" i="2"/>
  <c r="BF556" i="2"/>
  <c r="BF558" i="2"/>
  <c r="BF563" i="2"/>
  <c r="BF587" i="2"/>
  <c r="BF595" i="2"/>
  <c r="BF596" i="2"/>
  <c r="BF670" i="2"/>
  <c r="BF676" i="2"/>
  <c r="BF687" i="2"/>
  <c r="BF715" i="2"/>
  <c r="BF742" i="2"/>
  <c r="BF747" i="2"/>
  <c r="BF754" i="2"/>
  <c r="BF757" i="2"/>
  <c r="BF122" i="2"/>
  <c r="BF124" i="2"/>
  <c r="BF233" i="2"/>
  <c r="BF249" i="2"/>
  <c r="BF258" i="2"/>
  <c r="BF271" i="2"/>
  <c r="BF273" i="2"/>
  <c r="BF335" i="2"/>
  <c r="BF433" i="2"/>
  <c r="BF447" i="2"/>
  <c r="BF461" i="2"/>
  <c r="BF501" i="2"/>
  <c r="BF512" i="2"/>
  <c r="BF561" i="2"/>
  <c r="BF572" i="2"/>
  <c r="BF600" i="2"/>
  <c r="BF643" i="2"/>
  <c r="BF103" i="2"/>
  <c r="BF131" i="2"/>
  <c r="BF345" i="2"/>
  <c r="BF363" i="2"/>
  <c r="BF402" i="2"/>
  <c r="BF472" i="2"/>
  <c r="BF493" i="2"/>
  <c r="BF499" i="2"/>
  <c r="BF505" i="2"/>
  <c r="BF506" i="2"/>
  <c r="BF535" i="2"/>
  <c r="BF540" i="2"/>
  <c r="BF547" i="2"/>
  <c r="BF568" i="2"/>
  <c r="BF578" i="2"/>
  <c r="BF604" i="2"/>
  <c r="BF636" i="2"/>
  <c r="BF641" i="2"/>
  <c r="BF642" i="2"/>
  <c r="BF661" i="2"/>
  <c r="BF679" i="2"/>
  <c r="BF690" i="2"/>
  <c r="BF697" i="2"/>
  <c r="BF745" i="2"/>
  <c r="BF749" i="2"/>
  <c r="BF751" i="2"/>
  <c r="F33" i="2"/>
  <c r="BB55" i="1" s="1"/>
  <c r="BB54" i="1" s="1"/>
  <c r="W31" i="1" s="1"/>
  <c r="J31" i="2"/>
  <c r="AV55" i="1" s="1"/>
  <c r="F34" i="2"/>
  <c r="BC55" i="1" s="1"/>
  <c r="BC54" i="1" s="1"/>
  <c r="W32" i="1" s="1"/>
  <c r="F35" i="2"/>
  <c r="BD55" i="1" s="1"/>
  <c r="BD54" i="1" s="1"/>
  <c r="W33" i="1" s="1"/>
  <c r="F31" i="2"/>
  <c r="AZ55" i="1" s="1"/>
  <c r="AZ54" i="1" s="1"/>
  <c r="W29" i="1" s="1"/>
  <c r="R570" i="2" l="1"/>
  <c r="T97" i="2"/>
  <c r="P570" i="2"/>
  <c r="R97" i="2"/>
  <c r="T734" i="2"/>
  <c r="R734" i="2"/>
  <c r="BK570" i="2"/>
  <c r="J570" i="2" s="1"/>
  <c r="J64" i="2" s="1"/>
  <c r="P97" i="2"/>
  <c r="BK734" i="2"/>
  <c r="J734" i="2" s="1"/>
  <c r="J73" i="2" s="1"/>
  <c r="P734" i="2"/>
  <c r="T570" i="2"/>
  <c r="BK97" i="2"/>
  <c r="J98" i="2"/>
  <c r="J57" i="2" s="1"/>
  <c r="J571" i="2"/>
  <c r="J65" i="2" s="1"/>
  <c r="J735" i="2"/>
  <c r="J74" i="2"/>
  <c r="AV54" i="1"/>
  <c r="AK29" i="1" s="1"/>
  <c r="AX54" i="1"/>
  <c r="AY54" i="1"/>
  <c r="F32" i="2"/>
  <c r="BA55" i="1" s="1"/>
  <c r="BA54" i="1" s="1"/>
  <c r="W30" i="1" s="1"/>
  <c r="J32" i="2"/>
  <c r="AW55" i="1" s="1"/>
  <c r="AT55" i="1" s="1"/>
  <c r="BK96" i="2" l="1"/>
  <c r="J96" i="2" s="1"/>
  <c r="J28" i="2" s="1"/>
  <c r="AG55" i="1" s="1"/>
  <c r="AG54" i="1" s="1"/>
  <c r="AK26" i="1" s="1"/>
  <c r="P96" i="2"/>
  <c r="AU55" i="1" s="1"/>
  <c r="AU54" i="1" s="1"/>
  <c r="R96" i="2"/>
  <c r="T96" i="2"/>
  <c r="J97" i="2"/>
  <c r="J56" i="2" s="1"/>
  <c r="AW54" i="1"/>
  <c r="AK30" i="1" s="1"/>
  <c r="AK35" i="1" l="1"/>
  <c r="AN55" i="1"/>
  <c r="J37" i="2"/>
  <c r="J55" i="2"/>
  <c r="AT54" i="1"/>
  <c r="AN54" i="1" s="1"/>
</calcChain>
</file>

<file path=xl/sharedStrings.xml><?xml version="1.0" encoding="utf-8"?>
<sst xmlns="http://schemas.openxmlformats.org/spreadsheetml/2006/main" count="6984" uniqueCount="1281">
  <si>
    <t>Export Komplet</t>
  </si>
  <si>
    <t>VZ</t>
  </si>
  <si>
    <t>2.0</t>
  </si>
  <si>
    <t>ZAMOK</t>
  </si>
  <si>
    <t>False</t>
  </si>
  <si>
    <t>{42c33fb3-fa96-4123-86d9-640364c698a6}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</si>
  <si>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</si>
  <si>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</si>
  <si>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</si>
  <si>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</si>
  <si>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</si>
  <si>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</si>
  <si>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</si>
  <si>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00</t>
  </si>
  <si>
    <t>Stavba:</t>
  </si>
  <si>
    <t>Zateplení bytového domu - Loket, Sportovní č.p. 546-548</t>
  </si>
  <si>
    <t>KSO:</t>
  </si>
  <si>
    <t/>
  </si>
  <si>
    <t>CC-CZ:</t>
  </si>
  <si>
    <t>Místo:</t>
  </si>
  <si>
    <t>Loket, Sportovní č.p. 546-548</t>
  </si>
  <si>
    <t>Datum:</t>
  </si>
  <si>
    <t>11. 2. 2023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</si>
  <si>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</si>
  <si>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</si>
  <si>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</si>
  <si>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</si>
  <si>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</si>
  <si>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</si>
  <si>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</si>
  <si>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</si>
  <si>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podminky.urs.cz._x000D_
V ROZPOČTU NENÍ ZAHRNUTO STAVEBNÍ ZAČIŠTĚNÍ OKEN VE SVĚTLÍCÍCH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</si>
  <si>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</si>
  <si>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</si>
  <si>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</si>
  <si>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</si>
  <si>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</si>
  <si>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</si>
  <si>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</si>
  <si>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</si>
  <si>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</si>
  <si>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</si>
  <si>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</si>
  <si>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</si>
  <si>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</si>
  <si>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</si>
  <si>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</si>
  <si>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</si>
  <si>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</si>
  <si>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</si>
  <si>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</si>
  <si>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</si>
  <si>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</si>
  <si>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</si>
  <si>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</si>
  <si>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</si>
  <si>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</si>
  <si>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</si>
  <si>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</si>
  <si>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</si>
  <si>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</si>
  <si>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</si>
  <si>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</si>
  <si>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</si>
  <si>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</si>
  <si>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</si>
  <si>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</si>
  <si>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</si>
  <si>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</si>
  <si>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</si>
  <si>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</si>
  <si>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</si>
  <si>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</si>
  <si>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</si>
  <si>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 V ROZPOČTU NENÍ ZAHRNUTO STAVEBNÍ ZAČIŠTĚNÍ OKEN VE SVĚTLÍCÍCH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</si>
  <si>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</si>
  <si>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</si>
  <si>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</si>
  <si>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</si>
  <si>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</si>
  <si>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</si>
  <si>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</si>
  <si>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</si>
  <si>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</si>
  <si>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</si>
  <si>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</si>
  <si>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</si>
  <si>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</si>
  <si>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</si>
  <si>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741 - Elektroinstalace - silnoproud</t>
  </si>
  <si>
    <t xml:space="preserve">    763 - Konstrukce suché výstavby</t>
  </si>
  <si>
    <t xml:space="preserve">    764 - Konstrukce klempířské</t>
  </si>
  <si>
    <t xml:space="preserve">    767 - Konstrukce zámečnické</t>
  </si>
  <si>
    <t xml:space="preserve">    771 - Podlahy z dlaždic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</si>
  <si>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</si>
  <si>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</si>
  <si>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</si>
  <si>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</si>
  <si>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</si>
  <si>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</si>
  <si>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</si>
  <si>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</si>
  <si>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</si>
  <si>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</si>
  <si>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</si>
  <si>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</si>
  <si>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</si>
  <si>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</si>
  <si>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</si>
  <si>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</si>
  <si>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</si>
  <si>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</si>
  <si>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</si>
  <si>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</si>
  <si>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</si>
  <si>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</si>
  <si>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</si>
  <si>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</si>
  <si>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</si>
  <si>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</si>
  <si>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</si>
  <si>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</si>
  <si>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m2</t>
  </si>
  <si>
    <t>CS ÚRS 2023 01</t>
  </si>
  <si>
    <t>4</t>
  </si>
  <si>
    <t>2</t>
  </si>
  <si>
    <t>1587556839</t>
  </si>
  <si>
    <t>Online PSC</t>
  </si>
  <si>
    <t>https://podminky.urs.cz/item/CS_URS_2023_01/113106121</t>
  </si>
  <si>
    <t>VV</t>
  </si>
  <si>
    <t>Stávající okapový chodník</t>
  </si>
  <si>
    <t>(40,02+2,55+18,82+13,88+12,18+7,2+1,35+0,74+4,34+1,35+9,98+1,35+4,34+0,74+1,35+7,21+1,35+7,53+7,94)*0,6</t>
  </si>
  <si>
    <t>122211101</t>
  </si>
  <si>
    <t>Odkopávky a prokopávky ručně zapažené i nezapažené v hornině třídy těžitelnosti I skupiny 3</t>
  </si>
  <si>
    <t>m3</t>
  </si>
  <si>
    <t>-765010589</t>
  </si>
  <si>
    <t>https://podminky.urs.cz/item/CS_URS_2023_01/122211101</t>
  </si>
  <si>
    <t>Nový okapový chodník</t>
  </si>
  <si>
    <t>(40,88+2,4+19,14+14,62+12,8+7,2+1,3+1,06+5,3+1,35+8,04+2,09+4,66+0,94+1,2+7,21+1,2+7,53+8,14)*(0,8*0,25)</t>
  </si>
  <si>
    <t>-((1,5*0,63)*13)*0,25</t>
  </si>
  <si>
    <t>Součet</t>
  </si>
  <si>
    <t>3</t>
  </si>
  <si>
    <t>167111101</t>
  </si>
  <si>
    <t>Nakládání, skládání a překládání neulehlého výkopku nebo sypaniny ručně nakládání, z hornin třídy těžitelnosti I, skupiny 1 až 3</t>
  </si>
  <si>
    <t>-1160256412</t>
  </si>
  <si>
    <t>https://podminky.urs.cz/item/CS_URS_2023_01/167111101</t>
  </si>
  <si>
    <t>26,341-5,562</t>
  </si>
  <si>
    <t>162211311</t>
  </si>
  <si>
    <t>Vodorovné přemístění výkopku nebo sypaniny stavebním kolečkem s vyprázdněním kolečka na hromady nebo do dopravního prostředku na vzdálenost do 10 m z horniny třídy těžitelnosti I, skupiny 1 až 3</t>
  </si>
  <si>
    <t>-899988197</t>
  </si>
  <si>
    <t>https://podminky.urs.cz/item/CS_URS_2023_01/162211311</t>
  </si>
  <si>
    <t>5</t>
  </si>
  <si>
    <t>162211319</t>
  </si>
  <si>
    <t>Vodorovné přemístění výkopku nebo sypaniny stavebním kolečkem s vyprázdněním kolečka na hromady nebo do dopravního prostředku na vzdálenost do 10 m Příplatek za každých dalších 10 m k ceně -1311</t>
  </si>
  <si>
    <t>-1757378963</t>
  </si>
  <si>
    <t>https://podminky.urs.cz/item/CS_URS_2023_01/162211319</t>
  </si>
  <si>
    <t>20,779*2</t>
  </si>
  <si>
    <t>6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</si>
  <si>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</si>
  <si>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</si>
  <si>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-144482321</t>
  </si>
  <si>
    <t>https://podminky.urs.cz/item/CS_URS_2023_01/162751117</t>
  </si>
  <si>
    <t>7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</si>
  <si>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</si>
  <si>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</si>
  <si>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357807910</t>
  </si>
  <si>
    <t>https://podminky.urs.cz/item/CS_URS_2023_01/162751119</t>
  </si>
  <si>
    <t>20,779*4</t>
  </si>
  <si>
    <t>8</t>
  </si>
  <si>
    <t>171251201</t>
  </si>
  <si>
    <t>Uložení sypaniny na skládky nebo meziskládky bez hutnění s upravením uložené sypaniny do předepsaného tvaru</t>
  </si>
  <si>
    <t>216122365</t>
  </si>
  <si>
    <t>https://podminky.urs.cz/item/CS_URS_2023_01/171251201</t>
  </si>
  <si>
    <t>9</t>
  </si>
  <si>
    <t>171201221</t>
  </si>
  <si>
    <t>Poplatek za uložení stavebního odpadu na skládce (skládkovné) zeminy a kamení zatříděného do Katalogu odpadů pod kódem 17 05 04</t>
  </si>
  <si>
    <t>t</t>
  </si>
  <si>
    <t>1042913724</t>
  </si>
  <si>
    <t>https://podminky.urs.cz/item/CS_URS_2023_01/171201221</t>
  </si>
  <si>
    <t>20,779*1,8</t>
  </si>
  <si>
    <t>10</t>
  </si>
  <si>
    <t>174111101</t>
  </si>
  <si>
    <t>Zásyp sypaninou z jakékoliv horniny ručně s uložením výkopku ve vrstvách se zhutněním jam, šachet, rýh nebo kolem objektů v těchto vykopávkách</t>
  </si>
  <si>
    <t>-117026004</t>
  </si>
  <si>
    <t>https://podminky.urs.cz/item/CS_URS_2023_01/174111101</t>
  </si>
  <si>
    <t>Kolem obrubníků</t>
  </si>
  <si>
    <t>(40,02+2,4+20,76+14,02+12,82+7,2+1,2+1,62+5,1+1,2+8,54+1,2+5,22+1,5+1,2+7,21+1,2+6,97+8,7+0,25)*(0,25*0,15)</t>
  </si>
  <si>
    <t>11</t>
  </si>
  <si>
    <t>181311103</t>
  </si>
  <si>
    <t>Rozprostření a urovnání ornice v rovině nebo ve svahu sklonu do 1:5 ručně při souvislé ploše, tl. vrstvy do 200 mm</t>
  </si>
  <si>
    <t>-1257974071</t>
  </si>
  <si>
    <t>https://podminky.urs.cz/item/CS_URS_2023_01/181311103</t>
  </si>
  <si>
    <t>(40,02+2,4+20,76+14,02+12,82+7,2+1,2+1,62+5,1+1,2+8,54+1,2+5,22+1,5+1,2+7,21+1,2+6,97+8,7+0,25)*0,5</t>
  </si>
  <si>
    <t>12</t>
  </si>
  <si>
    <t>M</t>
  </si>
  <si>
    <t>10364101</t>
  </si>
  <si>
    <t>zemina pro terénní úpravy - ornice</t>
  </si>
  <si>
    <t>-1758092491</t>
  </si>
  <si>
    <t>74,165*0,1</t>
  </si>
  <si>
    <t>7,417*1,6 'Přepočtené koeficientem množství</t>
  </si>
  <si>
    <t>13</t>
  </si>
  <si>
    <t>181411131</t>
  </si>
  <si>
    <t>Založení trávníku na půdě předem připravené plochy do 1000 m2 výsevem včetně utažení parkového v rovině nebo na svahu do 1:5</t>
  </si>
  <si>
    <t>-1894499315</t>
  </si>
  <si>
    <t>https://podminky.urs.cz/item/CS_URS_2023_01/181411131</t>
  </si>
  <si>
    <t>14</t>
  </si>
  <si>
    <t>00572410</t>
  </si>
  <si>
    <t>osivo směs travní parková</t>
  </si>
  <si>
    <t>kg</t>
  </si>
  <si>
    <t>-1365191336</t>
  </si>
  <si>
    <t>74,165*0,02 'Přepočtené koeficientem množství</t>
  </si>
  <si>
    <t>181912112</t>
  </si>
  <si>
    <t>Úprava pláně vyrovnáním výškových rozdílů ručně v hornině třídy těžitelnosti I skupiny 3 se zhutněním</t>
  </si>
  <si>
    <t>1585756511</t>
  </si>
  <si>
    <t>https://podminky.urs.cz/item/CS_URS_2023_01/181912112</t>
  </si>
  <si>
    <t>Pod okapový chodník a obrubníky</t>
  </si>
  <si>
    <t>26,341*4</t>
  </si>
  <si>
    <t>Svislé a kompletní konstrukce</t>
  </si>
  <si>
    <t>16</t>
  </si>
  <si>
    <t>003-x1</t>
  </si>
  <si>
    <t>D+M+PH Překlad z ocelového válcovaného profilu nad posledními schodišťovými lodžiemi pro snížení stropního podhledu ukotvený do keramzitbetonových nebo ŽB nosných panelů - velikost dle statiky....cena vč. stavební přípomoci</t>
  </si>
  <si>
    <t>kus</t>
  </si>
  <si>
    <t>1711273812</t>
  </si>
  <si>
    <t>Komunikace pozemní</t>
  </si>
  <si>
    <t>17</t>
  </si>
  <si>
    <t>564750001</t>
  </si>
  <si>
    <t>Podklad nebo kryt z kameniva hrubého drceného vel. 8-16 mm s rozprostřením a zhutněním plochy jednotlivě do 100 m2, po zhutnění tl. 150 mm</t>
  </si>
  <si>
    <t>-293124751</t>
  </si>
  <si>
    <t>https://podminky.urs.cz/item/CS_URS_2023_01/564750001</t>
  </si>
  <si>
    <t>Okapový chodník</t>
  </si>
  <si>
    <t>63,707</t>
  </si>
  <si>
    <t>Úpravy povrchů, podlahy a osazování výplní</t>
  </si>
  <si>
    <t>18</t>
  </si>
  <si>
    <t>619991001</t>
  </si>
  <si>
    <t>Zakrytí vnitřních ploch před znečištěním včetně pozdějšího odkrytí podlah fólií přilepenou lepící páskou</t>
  </si>
  <si>
    <t>1183095155</t>
  </si>
  <si>
    <t>https://podminky.urs.cz/item/CS_URS_2023_01/619991001</t>
  </si>
  <si>
    <t>V místech zateplení stropů 1.PP</t>
  </si>
  <si>
    <t>23,85+12,06+2,08+20,34+16,62+20,34+20,34+16,2+20,34+16,2+20,34+20,34+20,34+20,08+24,48+37,05+16,03+23,85+16,2+20,08+24,48+16,2+41,19</t>
  </si>
  <si>
    <t>19</t>
  </si>
  <si>
    <t>611131121</t>
  </si>
  <si>
    <t>Podkladní a spojovací vrstva vnitřních omítaných ploch penetrace disperzní nanášená ručně stropů</t>
  </si>
  <si>
    <t>-210189745</t>
  </si>
  <si>
    <t>https://podminky.urs.cz/item/CS_URS_2023_01/611131121</t>
  </si>
  <si>
    <t>Zateplované stropy 1.PP - rozsah dle PD</t>
  </si>
  <si>
    <t>Pod zateplení</t>
  </si>
  <si>
    <t>(3,45+3,52+3,45)*0,52</t>
  </si>
  <si>
    <t>Mezisoučet</t>
  </si>
  <si>
    <t>Pod štuk</t>
  </si>
  <si>
    <t>474,448</t>
  </si>
  <si>
    <t>20</t>
  </si>
  <si>
    <t>611142001</t>
  </si>
  <si>
    <t>Potažení vnitřních ploch pletivem v ploše nebo pruzích, na plném podkladu sklovláknitým vtlačením do tmelu stropů</t>
  </si>
  <si>
    <t>-726914824</t>
  </si>
  <si>
    <t>https://podminky.urs.cz/item/CS_URS_2023_01/611142001</t>
  </si>
  <si>
    <t>611311131</t>
  </si>
  <si>
    <t>Potažení vnitřních ploch vápenným štukem tloušťky do 3 mm vodorovných konstrukcí stropů rovných</t>
  </si>
  <si>
    <t>1978879573</t>
  </si>
  <si>
    <t>https://podminky.urs.cz/item/CS_URS_2023_01/611311131</t>
  </si>
  <si>
    <t>22</t>
  </si>
  <si>
    <t>629991012</t>
  </si>
  <si>
    <t>Zakrytí vnějších ploch před znečištěním včetně pozdějšího odkrytí výplní otvorů a svislých ploch fólií přilepenou na začišťovací lištu</t>
  </si>
  <si>
    <t>-928105115</t>
  </si>
  <si>
    <t>https://podminky.urs.cz/item/CS_URS_2023_01/629991012</t>
  </si>
  <si>
    <t>(0,8*0,6)*16</t>
  </si>
  <si>
    <t>(2*1,5)*70</t>
  </si>
  <si>
    <t>(1,1*1,5)*4</t>
  </si>
  <si>
    <t>(1,4*1,5)*24</t>
  </si>
  <si>
    <t>(1,5*1,5)*28</t>
  </si>
  <si>
    <t>(0,9*2,4)*28</t>
  </si>
  <si>
    <t>(1,56*2,92)*3</t>
  </si>
  <si>
    <t>23</t>
  </si>
  <si>
    <t>629995101</t>
  </si>
  <si>
    <t>Očištění vnějších ploch tlakovou vodou omytím</t>
  </si>
  <si>
    <t>-149010931</t>
  </si>
  <si>
    <t>https://podminky.urs.cz/item/CS_URS_2023_01/629995101</t>
  </si>
  <si>
    <t>Zábradlí lodžií</t>
  </si>
  <si>
    <t>((3,42*0,4)*2)*28</t>
  </si>
  <si>
    <t>((3,18*0,62)*2)*28</t>
  </si>
  <si>
    <t>((0,42*0,97)*4)*28</t>
  </si>
  <si>
    <t>((3,42*0,12)*2)*28</t>
  </si>
  <si>
    <t>((0,42*0,12)*2)*28</t>
  </si>
  <si>
    <t>Podhledy a boky lodžiových desek</t>
  </si>
  <si>
    <t>(3,18*0,45)*28</t>
  </si>
  <si>
    <t>(2,94*1,17)*19</t>
  </si>
  <si>
    <t>((0,45+0,45+3,18)*0,15)*28</t>
  </si>
  <si>
    <t>Podhledy nejvýše položených lodžií - bez lodžií na schodištích</t>
  </si>
  <si>
    <t>(2,94*1,17)*6</t>
  </si>
  <si>
    <t>Podhledy vstupních vchodů vč. celého průvlaku</t>
  </si>
  <si>
    <t>(2,94*(1,05+0,08+0,35+0,2+0,16))*3</t>
  </si>
  <si>
    <t>-(0,6*0,2)*3</t>
  </si>
  <si>
    <t>Sokl</t>
  </si>
  <si>
    <t>(0,41+0,15+6,79+1,35+0,41+0,05+0,33+1,35+0,59+0,15+1,35+0,33+0,1+3,6+0,15+0,41+1,35++9,98+1,35+0,41+0,15+3,6+0,1+0,33+1,35+0,59+0,15+1,35+0,33)*0,33</t>
  </si>
  <si>
    <t>(0,05+0,41+1,35+6,8+0,15+0,41+1,35+7,2+0,1+0,33+1,35+0,59+0,15+1,35+0,33+0,1+7,2+0,15+0,41)*0,33</t>
  </si>
  <si>
    <t>(11,68+12,68)*0,63</t>
  </si>
  <si>
    <t>(0,41+0,15+39,61+2,55+0,41+0,15+18+0,15+0,41)*0,93</t>
  </si>
  <si>
    <t>-(0,8*0,6)*13</t>
  </si>
  <si>
    <t>((0,8+0,6+0,6)*0,1)*13</t>
  </si>
  <si>
    <t>Stěny fasády nad soklem</t>
  </si>
  <si>
    <t>(0,41+0,15+6,79+1,35+0,41+0,15+7,2+0,15+0,41+1,35+9,98+1,35+0,41+0,15+7,61+0,15+1,35+7,21+0,15+1,35+18+0,15+0,41+12,88+18,83+0,15+0,15+2,55)*11,7</t>
  </si>
  <si>
    <t>(40,01+0,15+11,68)*11,7</t>
  </si>
  <si>
    <t>(0,41*0,65)*10</t>
  </si>
  <si>
    <t>(12,88+11,68)*0,65</t>
  </si>
  <si>
    <t>(1,17*2,68)*50</t>
  </si>
  <si>
    <t>(1,17*4,15)*6</t>
  </si>
  <si>
    <t>(1,35*2,64)*6</t>
  </si>
  <si>
    <t>-(0,8*0,6)*3</t>
  </si>
  <si>
    <t>-(2*1,5)*70</t>
  </si>
  <si>
    <t>-(1,1*1,5)*4</t>
  </si>
  <si>
    <t>-(1,4*1,5)*24</t>
  </si>
  <si>
    <t>-(1,5*1,5)*28</t>
  </si>
  <si>
    <t>-(0,9*2,4)*28</t>
  </si>
  <si>
    <t>-(1,56*2,59)*3</t>
  </si>
  <si>
    <t>((0,8+0,6+0,6)*0,1)*3</t>
  </si>
  <si>
    <t>((2+1,5+1,5)*0,1)*70</t>
  </si>
  <si>
    <t>((1,1+1,5+1,5)*0,1)*4</t>
  </si>
  <si>
    <t>((1,4+1,5+1,5)*0,1)*24</t>
  </si>
  <si>
    <t>((2,4+2,4+2,4)*0,1)*28</t>
  </si>
  <si>
    <t>24</t>
  </si>
  <si>
    <t>621131121</t>
  </si>
  <si>
    <t>Podkladní a spojovací vrstva vnějších omítaných ploch penetrace nanášená ručně podhledů</t>
  </si>
  <si>
    <t>647201242</t>
  </si>
  <si>
    <t>https://podminky.urs.cz/item/CS_URS_2023_01/621131121</t>
  </si>
  <si>
    <t>(3,18*0,29)*28</t>
  </si>
  <si>
    <t>(2,62*1,17)*19</t>
  </si>
  <si>
    <t>((0,29+0,29+3,18)*0,2)*28</t>
  </si>
  <si>
    <t xml:space="preserve">Podhledy nejvýše položených lodžií </t>
  </si>
  <si>
    <t>(2,94*1,01)*9</t>
  </si>
  <si>
    <t>(2,73*(0,89+0,08+0,35+0,2+0,16))*3</t>
  </si>
  <si>
    <t>(1,56*0,16)*3</t>
  </si>
  <si>
    <t>-(0,6*0,04)*3</t>
  </si>
  <si>
    <t>25</t>
  </si>
  <si>
    <t>621221001</t>
  </si>
  <si>
    <t>Montáž kontaktního zateplení lepením a mechanickým kotvením z desek z minerální vlny s podélnou orientací vláken nebo kombinovaných na vnější podhledy, na podklad betonový nebo z lehčeného betonu, z tvárnic keramických nebo vápenopískových, tloušťky desek do 40 mm</t>
  </si>
  <si>
    <t>22557149</t>
  </si>
  <si>
    <t>https://podminky.urs.cz/item/CS_URS_2023_01/621221001</t>
  </si>
  <si>
    <t>(3,26*0,33)*28</t>
  </si>
  <si>
    <t>((0,33+0,33+3,26)*0,2)*28</t>
  </si>
  <si>
    <t>26</t>
  </si>
  <si>
    <t>63142001</t>
  </si>
  <si>
    <t>deska tepelně izolační minerální kontaktních fasád podélné vlákno λ=0,035 tl 40mm</t>
  </si>
  <si>
    <t>1139559502</t>
  </si>
  <si>
    <t>110,317*1,05 'Přepočtené koeficientem množství</t>
  </si>
  <si>
    <t>27</t>
  </si>
  <si>
    <t>621221011</t>
  </si>
  <si>
    <t>Montáž kontaktního zateplení lepením a mechanickým kotvením z desek z minerální vlny s podélnou orientací vláken nebo kombinovaných na vnější podhledy, na podklad betonový nebo z lehčeného betonu, z tvárnic keramických nebo vápenopískových, tloušťky desek přes 40 do 80 mm</t>
  </si>
  <si>
    <t>-939807885</t>
  </si>
  <si>
    <t>https://podminky.urs.cz/item/CS_URS_2023_01/621221011</t>
  </si>
  <si>
    <t>Podhledy nejvýše položených lodžií - tl. 60mm</t>
  </si>
  <si>
    <t>Podhledy vstupních vchodů vč. celého průvlaku - tl. 50mm</t>
  </si>
  <si>
    <t>(2,73*(0,89+0,13+0,45+0,29+0,22))*3</t>
  </si>
  <si>
    <t>28</t>
  </si>
  <si>
    <t>63142003</t>
  </si>
  <si>
    <t>deska tepelně izolační minerální kontaktních fasád podélné vlákno λ=0,035 tl 60mm</t>
  </si>
  <si>
    <t>-1397844746</t>
  </si>
  <si>
    <t>26,725*1,05 'Přepočtené koeficientem množství</t>
  </si>
  <si>
    <t>29</t>
  </si>
  <si>
    <t>63142002</t>
  </si>
  <si>
    <t>deska tepelně izolační minerální kontaktních fasád podélné vlákno λ=0,035 tl 50mm</t>
  </si>
  <si>
    <t>1097135535</t>
  </si>
  <si>
    <t>16,893*1,05 'Přepočtené koeficientem množství</t>
  </si>
  <si>
    <t>30</t>
  </si>
  <si>
    <t>621251105</t>
  </si>
  <si>
    <t>Montáž kontaktního zateplení lepením a mechanickým kotvením Příplatek k cenám za zápustnou montáž kotev s použitím tepelněizolačních zátek na vnější podhledy z minerální vlny</t>
  </si>
  <si>
    <t>461560152</t>
  </si>
  <si>
    <t>https://podminky.urs.cz/item/CS_URS_2023_01/621251105</t>
  </si>
  <si>
    <t>110,317+43,618</t>
  </si>
  <si>
    <t>31</t>
  </si>
  <si>
    <t>621151031</t>
  </si>
  <si>
    <t>Penetrační nátěr vnějších pastovitých tenkovrstvých omítek silikonový podhledů</t>
  </si>
  <si>
    <t>-2101590017</t>
  </si>
  <si>
    <t>https://podminky.urs.cz/item/CS_URS_2023_01/621151031</t>
  </si>
  <si>
    <t>(2,94*1,17)*9</t>
  </si>
  <si>
    <t>32</t>
  </si>
  <si>
    <t>621531022</t>
  </si>
  <si>
    <t>Omítka tenkovrstvá silikonová vnějších ploch probarvená bez penetrace zatíraná (škrábaná), zrnitost 2,0 mm podhledů</t>
  </si>
  <si>
    <t>-1553552462</t>
  </si>
  <si>
    <t>https://podminky.urs.cz/item/CS_URS_2023_01/621531022</t>
  </si>
  <si>
    <t>33</t>
  </si>
  <si>
    <t>622131121</t>
  </si>
  <si>
    <t>Podkladní a spojovací vrstva vnějších omítaných ploch penetrace nanášená ručně stěn</t>
  </si>
  <si>
    <t>1826573294</t>
  </si>
  <si>
    <t>https://podminky.urs.cz/item/CS_URS_2023_01/622131121</t>
  </si>
  <si>
    <t>-(0,8*0,6)*2</t>
  </si>
  <si>
    <t>34</t>
  </si>
  <si>
    <t>622211021</t>
  </si>
  <si>
    <t>Montáž kontaktního zateplení lepením a mechanickým kotvením z polystyrenových desek na vnější stěny, na podklad betonový nebo z lehčeného betonu, z tvárnic keramických nebo vápenopískových, tloušťky desek přes 80 do 120 mm</t>
  </si>
  <si>
    <t>1508014106</t>
  </si>
  <si>
    <t>https://podminky.urs.cz/item/CS_URS_2023_01/622211021</t>
  </si>
  <si>
    <t>(0,73+0,31+6,79+1,46+1,06+1,51+0,59+0,15+4,54+0,31+0,31+1,51+1,51+9,66+4,66+0,1+0,1+1,51+0,43+0,15+0,94+1,35+7,21+0,15+1,51+7,53+0,1)*0,33</t>
  </si>
  <si>
    <t>(1,51+0,43+0,15+8,14+0,1+0,1)*0,33</t>
  </si>
  <si>
    <t>(13,2+12)*0,63</t>
  </si>
  <si>
    <t>(0,73+39,61+2,56+0,73+0,1+18,57+0,1)*0,93</t>
  </si>
  <si>
    <t>-(0,8*0.6)*13</t>
  </si>
  <si>
    <t>35</t>
  </si>
  <si>
    <t>28376423</t>
  </si>
  <si>
    <t>deska XPS hrana polodrážková a hladký povrch 300kPA tl 120mm</t>
  </si>
  <si>
    <t>970405689</t>
  </si>
  <si>
    <t>89,649*1,05 'Přepočtené koeficientem množství</t>
  </si>
  <si>
    <t>36</t>
  </si>
  <si>
    <t>622251101</t>
  </si>
  <si>
    <t>Montáž kontaktního zateplení lepením a mechanickým kotvením Příplatek k cenám za zápustnou montáž kotev s použitím tepelněizolačních zátek na vnější stěny z polystyrenu</t>
  </si>
  <si>
    <t>1017332037</t>
  </si>
  <si>
    <t>https://podminky.urs.cz/item/CS_URS_2023_01/622251101</t>
  </si>
  <si>
    <t>37</t>
  </si>
  <si>
    <t>622231101</t>
  </si>
  <si>
    <t>Montáž kontaktního zateplení lepením a mechanickým kotvením z desek z fenolické pěny na vnější stěny, na podklad betonový nebo z lehčeného betonu, z tvárnic keramických nebo vápenopískových, tloušťky desek do 40 mm</t>
  </si>
  <si>
    <t>-1232764976</t>
  </si>
  <si>
    <t>https://podminky.urs.cz/item/CS_URS_2023_01/622231101</t>
  </si>
  <si>
    <t>Vchody domu - pravé stěny</t>
  </si>
  <si>
    <t>(1,35*3)*3</t>
  </si>
  <si>
    <t>38</t>
  </si>
  <si>
    <t>28376802</t>
  </si>
  <si>
    <t>deska fenolická tepelně izolační fasádní λ=0,021 tl 40mm</t>
  </si>
  <si>
    <t>-366179075</t>
  </si>
  <si>
    <t>12,15*1,05 'Přepočtené koeficientem množství</t>
  </si>
  <si>
    <t>39</t>
  </si>
  <si>
    <t>622251107</t>
  </si>
  <si>
    <t>Montáž kontaktního zateplení lepením a mechanickým kotvením Příplatek k cenám za zápustnou montáž kotev s použitím tepelněizolačních zátek na vnější stěny z fenolické pěny</t>
  </si>
  <si>
    <t>-1713510745</t>
  </si>
  <si>
    <t>https://podminky.urs.cz/item/CS_URS_2023_01/622251107</t>
  </si>
  <si>
    <t>40</t>
  </si>
  <si>
    <t>622221031</t>
  </si>
  <si>
    <t>Montáž kontaktního zateplení lepením a mechanickým kotvením z desek z minerální vlny s podélnou orientací vláken nebo kombinovaných na vnější stěny, na podklad betonový nebo z lehčeného betonu, z tvárnic keramických nebo vápenopískových, tloušťky desek přes 120 do 160 mm</t>
  </si>
  <si>
    <t>-1100738562</t>
  </si>
  <si>
    <t>https://podminky.urs.cz/item/CS_URS_2023_01/622221031</t>
  </si>
  <si>
    <t>(0,73+0,16+6,63+1,35+0,73+0,15+7,57+0,15+1,51+9,82+1,35+0,73+0,15+7,61+0,15+1,51+7,21+0,15+1,51+18,41+0,15+13,2+12+40,17+0,15+2,55+19,14+0,3)*11,7</t>
  </si>
  <si>
    <t>(0,73*0,65)*10</t>
  </si>
  <si>
    <t>(12+13,2)*0,65</t>
  </si>
  <si>
    <t>(1,17*2,63)*50</t>
  </si>
  <si>
    <t>(1,17*2,57)*6</t>
  </si>
  <si>
    <t>(1,35*2,64)*3</t>
  </si>
  <si>
    <t>41</t>
  </si>
  <si>
    <t>63142009</t>
  </si>
  <si>
    <t>deska tepelně izolační minerální kontaktních fasád podélné vlákno λ=0,035 tl 160mm</t>
  </si>
  <si>
    <t>1667491367</t>
  </si>
  <si>
    <t>1615,98*1,05 'Přepočtené koeficientem množství</t>
  </si>
  <si>
    <t>42</t>
  </si>
  <si>
    <t>622251105</t>
  </si>
  <si>
    <t>Montáž kontaktního zateplení lepením a mechanickým kotvením Příplatek k cenám za zápustnou montáž kotev s použitím tepelněizolačních zátek na vnější stěny z minerální vlny</t>
  </si>
  <si>
    <t>777498360</t>
  </si>
  <si>
    <t>https://podminky.urs.cz/item/CS_URS_2023_01/622251105</t>
  </si>
  <si>
    <t>1615,98</t>
  </si>
  <si>
    <t>43</t>
  </si>
  <si>
    <t>622232001</t>
  </si>
  <si>
    <t>Montáž kontaktního zateplení vnějšího ostění, nadpraží nebo parapetu lepením z desek z fenolické pěny hloubky špalet do 200 mm, tloušťky desek do 40 mm</t>
  </si>
  <si>
    <t>m</t>
  </si>
  <si>
    <t>-557188951</t>
  </si>
  <si>
    <t>https://podminky.urs.cz/item/CS_URS_2023_01/622232001</t>
  </si>
  <si>
    <t>(0,8+0,6+0,6)*16</t>
  </si>
  <si>
    <t>(2+1,5+1,5)*70</t>
  </si>
  <si>
    <t>(1,1+1,5+1,5)*4</t>
  </si>
  <si>
    <t>(1,4+1,5+1,5)*24</t>
  </si>
  <si>
    <t>(2,4+2,4+2,4)*28</t>
  </si>
  <si>
    <t>44</t>
  </si>
  <si>
    <t>28376800</t>
  </si>
  <si>
    <t>deska fenolická tepelně izolační fasádní λ=0,021 tl 20mm</t>
  </si>
  <si>
    <t>728401870</t>
  </si>
  <si>
    <t>705,6*0,1</t>
  </si>
  <si>
    <t>70,56*1,1 'Přepočtené koeficientem množství</t>
  </si>
  <si>
    <t>45</t>
  </si>
  <si>
    <t>622251211</t>
  </si>
  <si>
    <t>Montáž kontaktního zateplení lepením a mechanickým kotvením Příplatek k cenám za zesílené vyztužení druhou vrstvou sklovláknitého pletiva vnějších stěn</t>
  </si>
  <si>
    <t>1706013733</t>
  </si>
  <si>
    <t>https://podminky.urs.cz/item/CS_URS_2023_01/622251211</t>
  </si>
  <si>
    <t>Sokl + vstupní prostory</t>
  </si>
  <si>
    <t>(1,51+0,43+0,15+8,14+0,1+0,1+1,51*3)*0,33</t>
  </si>
  <si>
    <t>((0,8+0,6+0,6)*0,22)*13</t>
  </si>
  <si>
    <t>((1,51+1,51+0,43+0,15)*2,64)*3</t>
  </si>
  <si>
    <t>46</t>
  </si>
  <si>
    <t>622151021</t>
  </si>
  <si>
    <t>Penetrační nátěr vnějších pastovitých tenkovrstvých omítek mozaikových akrylátový stěn</t>
  </si>
  <si>
    <t>-1757585034</t>
  </si>
  <si>
    <t>https://podminky.urs.cz/item/CS_URS_2023_01/622151021</t>
  </si>
  <si>
    <t>47</t>
  </si>
  <si>
    <t>622511112</t>
  </si>
  <si>
    <t>Omítka tenkovrstvá akrylátová vnějších ploch probarvená bez penetrace mozaiková střednězrnná stěn</t>
  </si>
  <si>
    <t>-820966638</t>
  </si>
  <si>
    <t>https://podminky.urs.cz/item/CS_URS_2023_01/622511112</t>
  </si>
  <si>
    <t>48</t>
  </si>
  <si>
    <t>622151031</t>
  </si>
  <si>
    <t>Penetrační nátěr vnějších pastovitých tenkovrstvých omítek silikonový stěn</t>
  </si>
  <si>
    <t>1656302143</t>
  </si>
  <si>
    <t>https://podminky.urs.cz/item/CS_URS_2023_01/622151031</t>
  </si>
  <si>
    <t>((0,8+0,6+0,6)*0,26)*3</t>
  </si>
  <si>
    <t>((2+1,5+1,5)*0,26)*70</t>
  </si>
  <si>
    <t>((1,1+1,5+1,5)*0,26)*4</t>
  </si>
  <si>
    <t>((1,4+1,5+1,5)*0,26)*24</t>
  </si>
  <si>
    <t>((2,4+2,4+2,4)*0,26)*28</t>
  </si>
  <si>
    <t>49</t>
  </si>
  <si>
    <t>622531022</t>
  </si>
  <si>
    <t>Omítka tenkovrstvá silikonová vnějších ploch probarvená bez penetrace zatíraná (škrábaná), zrnitost 2,0 mm stěn</t>
  </si>
  <si>
    <t>393563578</t>
  </si>
  <si>
    <t>https://podminky.urs.cz/item/CS_URS_2023_01/622531022</t>
  </si>
  <si>
    <t>50</t>
  </si>
  <si>
    <t>622252001</t>
  </si>
  <si>
    <t>Montáž profilů kontaktního zateplení zakládacích soklových připevněných hmoždinkami</t>
  </si>
  <si>
    <t>1149332910</t>
  </si>
  <si>
    <t>https://podminky.urs.cz/item/CS_URS_2023_01/622252001</t>
  </si>
  <si>
    <t>7,36+0,31+1,46+1,06+1,51+0,59+0,15+0,53+0,26+1,35+4,17+0,31+1,51+9,98+1,51+0,73+0,31+0,36+0,26+0,65+1,51+0,59+0,15+1,51+0,94+1,46+6,8+0,31+0,73</t>
  </si>
  <si>
    <t>1,51+7,2+0,26+0,65+1,51+0,59+0,15+1,51+0,53+0,26+7,2+0,31+0,73+13,2+0,73+0,31+18+0,31+0,73+2,71+39,61+0,31+0,73+12</t>
  </si>
  <si>
    <t>51</t>
  </si>
  <si>
    <t>59051648</t>
  </si>
  <si>
    <t>profil zakládací Al tl 0,7mm pro ETICS pro izolant tl 40mm</t>
  </si>
  <si>
    <t>-802811718</t>
  </si>
  <si>
    <t>1,51*3</t>
  </si>
  <si>
    <t>4,53*1,05 'Přepočtené koeficientem množství</t>
  </si>
  <si>
    <t>52</t>
  </si>
  <si>
    <t>59051638</t>
  </si>
  <si>
    <t>profil zakládací Al tl 1,0mm pro ETICS pro izolant tl 160mm</t>
  </si>
  <si>
    <t>131708776</t>
  </si>
  <si>
    <t>159,42-4,53</t>
  </si>
  <si>
    <t>154,89*1,05 'Přepočtené koeficientem množství</t>
  </si>
  <si>
    <t>53</t>
  </si>
  <si>
    <t>622143003</t>
  </si>
  <si>
    <t>Montáž omítkových profilů plastových, pozinkovaných nebo dřevěných upevněných vtlačením do podkladní vrstvy nebo přibitím rohových s tkaninou</t>
  </si>
  <si>
    <t>-702443972</t>
  </si>
  <si>
    <t>https://podminky.urs.cz/item/CS_URS_2023_01/622143003</t>
  </si>
  <si>
    <t>(0,6+0,6)*16</t>
  </si>
  <si>
    <t>(1,5+1,5)*70</t>
  </si>
  <si>
    <t>(1,5+1,5)*4</t>
  </si>
  <si>
    <t>(1,5+1,5)*24</t>
  </si>
  <si>
    <t>(1,5+1,5)*28</t>
  </si>
  <si>
    <t>(2,4+2,4)*28</t>
  </si>
  <si>
    <t>(2,92+2,92)*3</t>
  </si>
  <si>
    <t>12,7*14+13,27*6+2,64*56+0,28*56+2,74*3</t>
  </si>
  <si>
    <t>54</t>
  </si>
  <si>
    <t>59051486</t>
  </si>
  <si>
    <t>profil rohový PVC 15x15mm s výztužnou tkaninou š 100mm pro ETICS</t>
  </si>
  <si>
    <t>-1389616164</t>
  </si>
  <si>
    <t>978,28*1,15 'Přepočtené koeficientem množství</t>
  </si>
  <si>
    <t>55</t>
  </si>
  <si>
    <t>622143004</t>
  </si>
  <si>
    <t>Montáž omítkových profilů plastových, pozinkovaných nebo dřevěných upevněných vtlačením do podkladní vrstvy nebo přibitím začišťovacích samolepících pro vytvoření dilatujícího spoje s okenním rámem</t>
  </si>
  <si>
    <t>-1889507033</t>
  </si>
  <si>
    <t>https://podminky.urs.cz/item/CS_URS_2023_01/622143004</t>
  </si>
  <si>
    <t>(1,5+1,5+1,5)*28</t>
  </si>
  <si>
    <t>(0,9+2,4+2,4)*28</t>
  </si>
  <si>
    <t>(1,56+2,92+2,92)*3</t>
  </si>
  <si>
    <t>56</t>
  </si>
  <si>
    <t>28342205</t>
  </si>
  <si>
    <t>profil začišťovací PVC 6mm s výztužnou tkaninou pro ostění ETICS</t>
  </si>
  <si>
    <t>1007945589</t>
  </si>
  <si>
    <t>811,8*1,15 'Přepočtené koeficientem množství</t>
  </si>
  <si>
    <t>57</t>
  </si>
  <si>
    <t>622252002</t>
  </si>
  <si>
    <t>Montáž profilů kontaktního zateplení ostatních stěnových, dilatačních apod. lepených do tmelu</t>
  </si>
  <si>
    <t>49550160</t>
  </si>
  <si>
    <t>https://podminky.urs.cz/item/CS_URS_2023_01/622252002</t>
  </si>
  <si>
    <t>Nadpražní (nad okny, dveřmi, balkonové desky, nad balkony v nejvyšších patrech, vstupy do vchodů, apod...)</t>
  </si>
  <si>
    <t>0,8*16+2*70+1,1*4+1,4*24+1,5*28+0,9*28+1,56*3+2,74*3+3,26*28+0,33*56+2,62*9</t>
  </si>
  <si>
    <t>Parapetní</t>
  </si>
  <si>
    <t>0,8*16+2*70+1,1*4+1,4*24+1,5*28</t>
  </si>
  <si>
    <t>Dilatační</t>
  </si>
  <si>
    <t>12,4+13</t>
  </si>
  <si>
    <t>58</t>
  </si>
  <si>
    <t>59051510</t>
  </si>
  <si>
    <t>profil začišťovací s okapnicí PVC s výztužnou tkaninou pro nadpraží ETICS</t>
  </si>
  <si>
    <t>287999255</t>
  </si>
  <si>
    <t>404,24*1,15 'Přepočtené koeficientem množství</t>
  </si>
  <si>
    <t>59</t>
  </si>
  <si>
    <t>59051512</t>
  </si>
  <si>
    <t>profil začišťovací s okapnicí PVC s výztužnou tkaninou pro parapet ETICS</t>
  </si>
  <si>
    <t>1250257336</t>
  </si>
  <si>
    <t>232,8*1,15 'Přepočtené koeficientem množství</t>
  </si>
  <si>
    <t>60</t>
  </si>
  <si>
    <t>59051502</t>
  </si>
  <si>
    <t>profil dilatační rohový PVC s výztužnou tkaninou pro ETICS</t>
  </si>
  <si>
    <t>-88297352</t>
  </si>
  <si>
    <t>25,4*1,15 'Přepočtené koeficientem množství</t>
  </si>
  <si>
    <t>61</t>
  </si>
  <si>
    <t>625681033</t>
  </si>
  <si>
    <t>Ochrana proti holubům síťový systém kotvený do zateplení</t>
  </si>
  <si>
    <t>1732178046</t>
  </si>
  <si>
    <t>https://podminky.urs.cz/item/CS_URS_2023_01/625681033</t>
  </si>
  <si>
    <t>Lodžie v mezipatrech</t>
  </si>
  <si>
    <t>((3,42+0,41+0,41)*8,5)*3</t>
  </si>
  <si>
    <t>62</t>
  </si>
  <si>
    <t>006-x1</t>
  </si>
  <si>
    <t>D+M+PH Hloubková penetrace podlah</t>
  </si>
  <si>
    <t>36083321</t>
  </si>
  <si>
    <t>Podlahy lodžií</t>
  </si>
  <si>
    <t>(2,94*1,17)*28</t>
  </si>
  <si>
    <t>(0,9*0,11)*28</t>
  </si>
  <si>
    <t>63</t>
  </si>
  <si>
    <t>006-x2</t>
  </si>
  <si>
    <t>D+M+PH Stěrka s výztužnou tkaninou lodžiových podlah přes spádové klíny pod hydroizolaci</t>
  </si>
  <si>
    <t>-1980710976</t>
  </si>
  <si>
    <t>(2,62*1,17)*28</t>
  </si>
  <si>
    <t>(0,9*0,27)*28</t>
  </si>
  <si>
    <t>64</t>
  </si>
  <si>
    <t>637211134</t>
  </si>
  <si>
    <t>Okapový chodník z dlaždic betonových do kameniva s vyplněním spár drobným kamenivem, tl. dlaždic 50 mm</t>
  </si>
  <si>
    <t>1844180338</t>
  </si>
  <si>
    <t>https://podminky.urs.cz/item/CS_URS_2023_01/637211134</t>
  </si>
  <si>
    <t>65</t>
  </si>
  <si>
    <t>637311131</t>
  </si>
  <si>
    <t>Okapový chodník z obrubníků betonových zahradních, se zalitím spár cementovou maltou do lože z betonu prostého</t>
  </si>
  <si>
    <t>-2052886792</t>
  </si>
  <si>
    <t>https://podminky.urs.cz/item/CS_URS_2023_01/637311131</t>
  </si>
  <si>
    <t>40,07+2,45+20,26+14,02+8,7+7,02+1,25+7,26+1,25+1,5+5,22+1,25+8,64+1,25+5,1+1,62+1,25+7,25+12,82</t>
  </si>
  <si>
    <t>66</t>
  </si>
  <si>
    <t>644941111</t>
  </si>
  <si>
    <t>Montáž průvětrníků nebo mřížek odvětrávacích velikosti do 150 x 200 mm</t>
  </si>
  <si>
    <t>1704664658</t>
  </si>
  <si>
    <t>https://podminky.urs.cz/item/CS_URS_2023_01/644941111</t>
  </si>
  <si>
    <t>67</t>
  </si>
  <si>
    <t>55341428</t>
  </si>
  <si>
    <t>mřížka větrací nerezová kruhová se síťovinou 150mm</t>
  </si>
  <si>
    <t>-20687174</t>
  </si>
  <si>
    <t>68</t>
  </si>
  <si>
    <t>644941121</t>
  </si>
  <si>
    <t>Montáž průvětrníků nebo mřížek odvětrávacích montáž průchodky (trubky) se zhotovením otvoru v tepelné izolaci</t>
  </si>
  <si>
    <t>1721578722</t>
  </si>
  <si>
    <t>https://podminky.urs.cz/item/CS_URS_2023_01/644941121</t>
  </si>
  <si>
    <t>69</t>
  </si>
  <si>
    <t>28615065</t>
  </si>
  <si>
    <t>trubka kanalizační HTEM s hrdlem DN 160x1000mm</t>
  </si>
  <si>
    <t>-1334474001</t>
  </si>
  <si>
    <t>48*0,17</t>
  </si>
  <si>
    <t>8,16*1,15 'Přepočtené koeficientem množství</t>
  </si>
  <si>
    <t>Ostatní konstrukce a práce, bourání</t>
  </si>
  <si>
    <t>70</t>
  </si>
  <si>
    <t>009-x1</t>
  </si>
  <si>
    <t>Odstrojení fasády od drobných konzolek, držáků apod. vč. likvidace</t>
  </si>
  <si>
    <t>soubor</t>
  </si>
  <si>
    <t>-1994867726</t>
  </si>
  <si>
    <t>71</t>
  </si>
  <si>
    <t>978059641</t>
  </si>
  <si>
    <t>Odsekání obkladů stěn včetně otlučení podkladní omítky až na zdivo z obkládaček vnějších, z jakýchkoliv materiálů, plochy přes 1 m2</t>
  </si>
  <si>
    <t>1611155362</t>
  </si>
  <si>
    <t>https://podminky.urs.cz/item/CS_URS_2023_01/978059641</t>
  </si>
  <si>
    <t>Vstupy do vchodů</t>
  </si>
  <si>
    <t>(1,35+0,59+0,15+1,35)*(1,8*3)</t>
  </si>
  <si>
    <t>72</t>
  </si>
  <si>
    <t>009-x2</t>
  </si>
  <si>
    <t>Výroba, dodávka a montáž stříška z polykarbonátu nad lodžiemi 4.NP s nosnou ocelovou konstrukcí s ukotvením do podlahových ŽB desek nebo ocelových nosníků</t>
  </si>
  <si>
    <t>-445229516</t>
  </si>
  <si>
    <t>P</t>
  </si>
  <si>
    <t>Poznámka k položce:_x000D_
Rovná stříška z polykarbonátu nad posledními lodžiemi - nosná konstrukce z Al profilů kotvená do panelů, příp. ocelových nosníků, rozměr cca. 3200x500mm</t>
  </si>
  <si>
    <t>73</t>
  </si>
  <si>
    <t>919726122</t>
  </si>
  <si>
    <t>Geotextilie netkaná pro ochranu, separaci nebo filtraci měrná hmotnost přes 200 do 300 g/m2</t>
  </si>
  <si>
    <t>1638386006</t>
  </si>
  <si>
    <t>https://podminky.urs.cz/item/CS_URS_2023_01/919726122</t>
  </si>
  <si>
    <t>Pod okapový chodník</t>
  </si>
  <si>
    <t>53,2515+10,4538+8,9523</t>
  </si>
  <si>
    <t>-(1,35*0,51)*13</t>
  </si>
  <si>
    <t>74</t>
  </si>
  <si>
    <t>941211112</t>
  </si>
  <si>
    <t>Montáž lešení řadového rámového lehkého pracovního s podlahami s provozním zatížením tř. 3 do 200 kg/m2 šířky tř. SW06 od 0,6 do 0,9 m, výšky přes 10 do 25 m</t>
  </si>
  <si>
    <t>-832095298</t>
  </si>
  <si>
    <t>https://podminky.urs.cz/item/CS_URS_2023_01/941211112</t>
  </si>
  <si>
    <t>(7,5+1,5+10,5+1,05+9+1,5+10,5+1,5+8,25+1,5+19,5+40+2,5+21+15,5+14)*14</t>
  </si>
  <si>
    <t>75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</si>
  <si>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</si>
  <si>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</si>
  <si>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1209161923</t>
  </si>
  <si>
    <t>https://podminky.urs.cz/item/CS_URS_2023_01/941211211</t>
  </si>
  <si>
    <t>2314,2*90</t>
  </si>
  <si>
    <t>76</t>
  </si>
  <si>
    <t>941211812</t>
  </si>
  <si>
    <t>Demontáž lešení řadového rámového lehkého pracovního s provozním zatížením tř. 3 do 200 kg/m2 šířky tř. SW06 od 0,6 do 0,9 m, výšky přes 10 do 25 m</t>
  </si>
  <si>
    <t>-1590718627</t>
  </si>
  <si>
    <t>https://podminky.urs.cz/item/CS_URS_2023_01/941211812</t>
  </si>
  <si>
    <t>77</t>
  </si>
  <si>
    <t>944511111</t>
  </si>
  <si>
    <t>Montáž ochranné sítě zavěšené na konstrukci lešení z textilie z umělých vláken</t>
  </si>
  <si>
    <t>260804185</t>
  </si>
  <si>
    <t>https://podminky.urs.cz/item/CS_URS_2023_01/944511111</t>
  </si>
  <si>
    <t>78</t>
  </si>
  <si>
    <t>944511211</t>
  </si>
  <si>
    <t>Montáž ochranné sítě Příplatek za první a každý další den použití sítě k ceně -1111</t>
  </si>
  <si>
    <t>-1703969140</t>
  </si>
  <si>
    <t>https://podminky.urs.cz/item/CS_URS_2023_01/944511211</t>
  </si>
  <si>
    <t>79</t>
  </si>
  <si>
    <t>944511811</t>
  </si>
  <si>
    <t>Demontáž ochranné sítě zavěšené na konstrukci lešení z textilie z umělých vláken</t>
  </si>
  <si>
    <t>-916155336</t>
  </si>
  <si>
    <t>https://podminky.urs.cz/item/CS_URS_2023_01/944511811</t>
  </si>
  <si>
    <t>80</t>
  </si>
  <si>
    <t>944711112</t>
  </si>
  <si>
    <t>Montáž záchytné stříšky zřizované současně s lehkým nebo těžkým lešením, šířky přes 1,5 do 2,0 m</t>
  </si>
  <si>
    <t>-2013324477</t>
  </si>
  <si>
    <t>https://podminky.urs.cz/item/CS_URS_2023_01/944711112</t>
  </si>
  <si>
    <t>2*3</t>
  </si>
  <si>
    <t>81</t>
  </si>
  <si>
    <t>944711212</t>
  </si>
  <si>
    <t>Montáž záchytné stříšky Příplatek za první a každý další den použití záchytné stříšky k ceně -1112</t>
  </si>
  <si>
    <t>1465042410</t>
  </si>
  <si>
    <t>https://podminky.urs.cz/item/CS_URS_2023_01/944711212</t>
  </si>
  <si>
    <t>6*90</t>
  </si>
  <si>
    <t>82</t>
  </si>
  <si>
    <t>944711812</t>
  </si>
  <si>
    <t>Demontáž záchytné stříšky zřizované současně s lehkým nebo těžkým lešením, šířky přes 1,5 do 2,0 m</t>
  </si>
  <si>
    <t>687093978</t>
  </si>
  <si>
    <t>https://podminky.urs.cz/item/CS_URS_2023_01/944711812</t>
  </si>
  <si>
    <t>83</t>
  </si>
  <si>
    <t>949101111</t>
  </si>
  <si>
    <t>Lešení pomocné pracovní pro objekty pozemních staveb pro zatížení do 150 kg/m2, o výšce lešeňové podlahy do 1,9 m</t>
  </si>
  <si>
    <t>-154163045</t>
  </si>
  <si>
    <t>https://podminky.urs.cz/item/CS_URS_2023_01/949101111</t>
  </si>
  <si>
    <t>Lodžie</t>
  </si>
  <si>
    <t>4,41*28</t>
  </si>
  <si>
    <t>84</t>
  </si>
  <si>
    <t>952901111</t>
  </si>
  <si>
    <t>Vyčištění budov nebo objektů před předáním do užívání budov bytové nebo občanské výstavby, světlé výšky podlaží do 4 m</t>
  </si>
  <si>
    <t>-264970491</t>
  </si>
  <si>
    <t>https://podminky.urs.cz/item/CS_URS_2023_01/952901111</t>
  </si>
  <si>
    <t>997</t>
  </si>
  <si>
    <t>Přesun sutě</t>
  </si>
  <si>
    <t>85</t>
  </si>
  <si>
    <t>997002611</t>
  </si>
  <si>
    <t>Nakládání suti a vybouraných hmot na dopravní prostředek pro vodorovné přemístění</t>
  </si>
  <si>
    <t>392386020</t>
  </si>
  <si>
    <t>https://podminky.urs.cz/item/CS_URS_2023_01/997002611</t>
  </si>
  <si>
    <t>86</t>
  </si>
  <si>
    <t>997013214</t>
  </si>
  <si>
    <t>Vnitrostaveništní doprava suti a vybouraných hmot vodorovně do 50 m svisle ručně pro budovy a haly výšky přes 12 do 15 m</t>
  </si>
  <si>
    <t>-460545104</t>
  </si>
  <si>
    <t>https://podminky.urs.cz/item/CS_URS_2023_01/997013214</t>
  </si>
  <si>
    <t>87</t>
  </si>
  <si>
    <t>997013501</t>
  </si>
  <si>
    <t>Odvoz suti a vybouraných hmot na skládku nebo meziskládku se složením, na vzdálenost do 1 km</t>
  </si>
  <si>
    <t>1059515912</t>
  </si>
  <si>
    <t>https://podminky.urs.cz/item/CS_URS_2023_01/997013501</t>
  </si>
  <si>
    <t>88</t>
  </si>
  <si>
    <t>997013509</t>
  </si>
  <si>
    <t>Odvoz suti a vybouraných hmot na skládku nebo meziskládku se složením, na vzdálenost Příplatek k ceně za každý další i započatý 1 km přes 1 km</t>
  </si>
  <si>
    <t>271972119</t>
  </si>
  <si>
    <t>https://podminky.urs.cz/item/CS_URS_2023_01/997013509</t>
  </si>
  <si>
    <t>24,611*11</t>
  </si>
  <si>
    <t>89</t>
  </si>
  <si>
    <t>997013601</t>
  </si>
  <si>
    <t>Poplatek za uložení stavebního odpadu na skládce (skládkovné) z prostého betonu zatříděného do Katalogu odpadů pod kódem 17 01 01</t>
  </si>
  <si>
    <t>-1100989216</t>
  </si>
  <si>
    <t>https://podminky.urs.cz/item/CS_URS_2023_01/997013601</t>
  </si>
  <si>
    <t>90</t>
  </si>
  <si>
    <t>997013607</t>
  </si>
  <si>
    <t>Poplatek za uložení stavebního odpadu na skládce (skládkovné) z tašek a keramických výrobků zatříděného do Katalogu odpadů pod kódem 17 01 03</t>
  </si>
  <si>
    <t>-1687508085</t>
  </si>
  <si>
    <t>https://podminky.urs.cz/item/CS_URS_2023_01/997013607</t>
  </si>
  <si>
    <t>91</t>
  </si>
  <si>
    <t>997013631</t>
  </si>
  <si>
    <t>Poplatek za uložení stavebního odpadu na skládce (skládkovné) směsného stavebního a demoličního zatříděného do Katalogu odpadů pod kódem 17 09 04</t>
  </si>
  <si>
    <t>2082169753</t>
  </si>
  <si>
    <t>https://podminky.urs.cz/item/CS_URS_2023_01/997013631</t>
  </si>
  <si>
    <t>998</t>
  </si>
  <si>
    <t>Přesun hmot</t>
  </si>
  <si>
    <t>92</t>
  </si>
  <si>
    <t>998018003</t>
  </si>
  <si>
    <t>Přesun hmot pro budovy občanské výstavby, bydlení, výrobu a služby ruční - bez užití mechanizace vodorovná dopravní vzdálenost do 100 m pro budovy s jakoukoliv nosnou konstrukcí výšky přes 12 do 24 m</t>
  </si>
  <si>
    <t>-1023921934</t>
  </si>
  <si>
    <t>https://podminky.urs.cz/item/CS_URS_2023_01/998018003</t>
  </si>
  <si>
    <t>PSV</t>
  </si>
  <si>
    <t>Práce a dodávky PSV</t>
  </si>
  <si>
    <t>713</t>
  </si>
  <si>
    <t>Izolace tepelné</t>
  </si>
  <si>
    <t>93</t>
  </si>
  <si>
    <t>713111128</t>
  </si>
  <si>
    <t>Montáž tepelné izolace stropů rohožemi, pásy, dílci, deskami, bloky (izolační materiál ve specifikaci) rovných spodem lepením celoplošně s mechanickým kotvením</t>
  </si>
  <si>
    <t>1162113790</t>
  </si>
  <si>
    <t>https://podminky.urs.cz/item/CS_URS_2023_01/713111128</t>
  </si>
  <si>
    <t>94</t>
  </si>
  <si>
    <t>63142007</t>
  </si>
  <si>
    <t>deska tepelně izolační minerální kontaktních fasád podélné vlákno λ=0,035 tl 140mm</t>
  </si>
  <si>
    <t>753671897</t>
  </si>
  <si>
    <t>474,448*1,05 'Přepočtené koeficientem množství</t>
  </si>
  <si>
    <t>95</t>
  </si>
  <si>
    <t>713121111</t>
  </si>
  <si>
    <t>Montáž tepelné izolace podlah rohožemi, pásy, deskami, dílci, bloky (izolační materiál ve specifikaci) kladenými volně jednovrstvá</t>
  </si>
  <si>
    <t>-1743289106</t>
  </si>
  <si>
    <t>https://podminky.urs.cz/item/CS_URS_2023_01/713121111</t>
  </si>
  <si>
    <t>96</t>
  </si>
  <si>
    <t>28376142</t>
  </si>
  <si>
    <t>klín izolační EPS 150 spád do 5%</t>
  </si>
  <si>
    <t>1446336639</t>
  </si>
  <si>
    <t>Odhad tloušťky</t>
  </si>
  <si>
    <t>139,154*0,05</t>
  </si>
  <si>
    <t>6,958*1,1 'Přepočtené koeficientem množství</t>
  </si>
  <si>
    <t>97</t>
  </si>
  <si>
    <t>713-x1</t>
  </si>
  <si>
    <t>D+M+PH Vyspádování pod vnější parapety polystyrenem XPS vč. vyztužení lepidlem s perlinkou</t>
  </si>
  <si>
    <t>42085264</t>
  </si>
  <si>
    <t>98</t>
  </si>
  <si>
    <t>998713203</t>
  </si>
  <si>
    <t>Přesun hmot pro izolace tepelné stanovený procentní sazbou (%) z ceny vodorovná dopravní vzdálenost do 50 m v objektech výšky přes 12 do 24 m</t>
  </si>
  <si>
    <t>%</t>
  </si>
  <si>
    <t>-694973710</t>
  </si>
  <si>
    <t>https://podminky.urs.cz/item/CS_URS_2023_01/998713203</t>
  </si>
  <si>
    <t>741</t>
  </si>
  <si>
    <t>Elektroinstalace - silnoproud</t>
  </si>
  <si>
    <t>99</t>
  </si>
  <si>
    <t>741-x1</t>
  </si>
  <si>
    <t>Demontáž svislých svodů hromosvodu vč. likvidace (6x svod)</t>
  </si>
  <si>
    <t>-1196574782</t>
  </si>
  <si>
    <t>100</t>
  </si>
  <si>
    <t>741-x2</t>
  </si>
  <si>
    <t>D+M Nové svislé svody hromosvodu s napojením na stávající rozvody vč. revize (6x svod)</t>
  </si>
  <si>
    <t>24863994</t>
  </si>
  <si>
    <t>101</t>
  </si>
  <si>
    <t>998741203</t>
  </si>
  <si>
    <t>Přesun hmot pro silnoproud stanovený procentní sazbou (%) z ceny vodorovná dopravní vzdálenost do 50 m v objektech výšky přes 12 do 24 m</t>
  </si>
  <si>
    <t>-1770664796</t>
  </si>
  <si>
    <t>https://podminky.urs.cz/item/CS_URS_2023_01/998741203</t>
  </si>
  <si>
    <t>763</t>
  </si>
  <si>
    <t>Konstrukce suché výstavby</t>
  </si>
  <si>
    <t>102</t>
  </si>
  <si>
    <t>763131451</t>
  </si>
  <si>
    <t>Podhled ze sádrokartonových desek dvouvrstvá zavěšená spodní konstrukce z ocelových profilů CD, UD jednoduše opláštěná deskou impregnovanou H2, tl. 12,5 mm, bez izolace</t>
  </si>
  <si>
    <t>1292809299</t>
  </si>
  <si>
    <t>https://podminky.urs.cz/item/CS_URS_2023_01/763131451</t>
  </si>
  <si>
    <t>Snížení stropního podhledu nad posledními schodišťovými lodžiemi</t>
  </si>
  <si>
    <t>(2,94*1,17)*3</t>
  </si>
  <si>
    <t>103</t>
  </si>
  <si>
    <t>763131766</t>
  </si>
  <si>
    <t>Podhled ze sádrokartonových desek Příplatek k cenám za výšku zavěšení přes 1,0 do 1,5 m</t>
  </si>
  <si>
    <t>-608077366</t>
  </si>
  <si>
    <t>https://podminky.urs.cz/item/CS_URS_2023_01/763131766</t>
  </si>
  <si>
    <t>104</t>
  </si>
  <si>
    <t>998763403</t>
  </si>
  <si>
    <t>Přesun hmot pro konstrukce montované z desek stanovený procentní sazbou (%) z ceny vodorovná dopravní vzdálenost do 50 m v objektech výšky přes 12 do 24 m</t>
  </si>
  <si>
    <t>1888122091</t>
  </si>
  <si>
    <t>https://podminky.urs.cz/item/CS_URS_2023_01/998763403</t>
  </si>
  <si>
    <t>764</t>
  </si>
  <si>
    <t>Konstrukce klempířské</t>
  </si>
  <si>
    <t>105</t>
  </si>
  <si>
    <t>764002841</t>
  </si>
  <si>
    <t>Demontáž klempířských konstrukcí oplechování horních ploch zdí a nadezdívek do suti</t>
  </si>
  <si>
    <t>-309882031</t>
  </si>
  <si>
    <t>https://podminky.urs.cz/item/CS_URS_2023_01/764002841</t>
  </si>
  <si>
    <t>12,88+14,08+1,35*4+11,68</t>
  </si>
  <si>
    <t>106</t>
  </si>
  <si>
    <t>764002851</t>
  </si>
  <si>
    <t>Demontáž klempířských konstrukcí oplechování parapetů do suti</t>
  </si>
  <si>
    <t>1769776867</t>
  </si>
  <si>
    <t>https://podminky.urs.cz/item/CS_URS_2023_01/764002851</t>
  </si>
  <si>
    <t>0,8*13</t>
  </si>
  <si>
    <t>2*70</t>
  </si>
  <si>
    <t>1,1*4</t>
  </si>
  <si>
    <t>1,4*24</t>
  </si>
  <si>
    <t>0,8*3</t>
  </si>
  <si>
    <t>1,5*28</t>
  </si>
  <si>
    <t>107</t>
  </si>
  <si>
    <t>764002861</t>
  </si>
  <si>
    <t>Demontáž klempířských konstrukcí oplechování říms do suti</t>
  </si>
  <si>
    <t>-1486698699</t>
  </si>
  <si>
    <t>https://podminky.urs.cz/item/CS_URS_2023_01/764002861</t>
  </si>
  <si>
    <t>Přesah střechy</t>
  </si>
  <si>
    <t>6,79+7,2*2+9,98+6,8+18+18+39,61</t>
  </si>
  <si>
    <t>108</t>
  </si>
  <si>
    <t>764214611</t>
  </si>
  <si>
    <t>Oplechování horních ploch zdí a nadezdívek (atik) z pozinkovaného plechu s povrchovou úpravou mechanicky kotvené přes rš 800 mm</t>
  </si>
  <si>
    <t>-916842941</t>
  </si>
  <si>
    <t>https://podminky.urs.cz/item/CS_URS_2023_01/764214611</t>
  </si>
  <si>
    <t>Poznámka k položce:_x000D_
Skutečnou RŠ nutno zaměřit na stavbě</t>
  </si>
  <si>
    <t>(13,3+14,5+1,61*4+12,1)*0,83</t>
  </si>
  <si>
    <t>109</t>
  </si>
  <si>
    <t>764216644</t>
  </si>
  <si>
    <t>Oplechování parapetů z pozinkovaného plechu s povrchovou úpravou rovných celoplošně lepené, bez rohů rš 330 mm</t>
  </si>
  <si>
    <t>-1061264582</t>
  </si>
  <si>
    <t>https://podminky.urs.cz/item/CS_URS_2023_01/764216644</t>
  </si>
  <si>
    <t>110</t>
  </si>
  <si>
    <t>764218607</t>
  </si>
  <si>
    <t>Oplechování říms a ozdobných prvků z pozinkovaného plechu s povrchovou úpravou rovných, bez rohů mechanicky kotvené rš 670 mm</t>
  </si>
  <si>
    <t>-900720998</t>
  </si>
  <si>
    <t>https://podminky.urs.cz/item/CS_URS_2023_01/764218607</t>
  </si>
  <si>
    <t>6,47+6,88+9,66+6,88+6,48+17,68+17,68+39,29</t>
  </si>
  <si>
    <t>111</t>
  </si>
  <si>
    <t>998764203</t>
  </si>
  <si>
    <t>Přesun hmot pro konstrukce klempířské stanovený procentní sazbou (%) z ceny vodorovná dopravní vzdálenost do 50 m v objektech výšky přes 12 do 24 m</t>
  </si>
  <si>
    <t>825302402</t>
  </si>
  <si>
    <t>https://podminky.urs.cz/item/CS_URS_2023_01/998764203</t>
  </si>
  <si>
    <t>767</t>
  </si>
  <si>
    <t>Konstrukce zámečnické</t>
  </si>
  <si>
    <t>112</t>
  </si>
  <si>
    <t>767810811</t>
  </si>
  <si>
    <t>Demontáž větracích mřížek ocelových čtyřhranných neho kruhových</t>
  </si>
  <si>
    <t>1500126972</t>
  </si>
  <si>
    <t>https://podminky.urs.cz/item/CS_URS_2023_01/767810811</t>
  </si>
  <si>
    <t>113</t>
  </si>
  <si>
    <t>767-x1</t>
  </si>
  <si>
    <t>D+M Držák satelitu tříbodový, pozinkovaný vč. ukotvení - každý byt 1ks</t>
  </si>
  <si>
    <t>-283551266</t>
  </si>
  <si>
    <t>114</t>
  </si>
  <si>
    <t>767-x2</t>
  </si>
  <si>
    <t>D+M Balkonový sušák na prádlo, držák prádelních šňůr 80cm, 8 háčků, pozinkovaný vč. ukotvení a prádelních šňůr</t>
  </si>
  <si>
    <t>set</t>
  </si>
  <si>
    <t>-1346525873</t>
  </si>
  <si>
    <t>115</t>
  </si>
  <si>
    <t>998767203</t>
  </si>
  <si>
    <t>Přesun hmot pro zámečnické konstrukce stanovený procentní sazbou (%) z ceny vodorovná dopravní vzdálenost do 50 m v objektech výšky přes 12 do 24 m</t>
  </si>
  <si>
    <t>2058405592</t>
  </si>
  <si>
    <t>https://podminky.urs.cz/item/CS_URS_2023_01/998767203</t>
  </si>
  <si>
    <t>771</t>
  </si>
  <si>
    <t>Podlahy z dlaždic</t>
  </si>
  <si>
    <t>116</t>
  </si>
  <si>
    <t>771121011</t>
  </si>
  <si>
    <t>Příprava podkladu před provedením dlažby nátěr penetrační na podlahu</t>
  </si>
  <si>
    <t>-642527858</t>
  </si>
  <si>
    <t>https://podminky.urs.cz/item/CS_URS_2023_01/771121011</t>
  </si>
  <si>
    <t>117</t>
  </si>
  <si>
    <t>771591112</t>
  </si>
  <si>
    <t>Izolace podlahy pod dlažbu nátěrem nebo stěrkou ve dvou vrstvách</t>
  </si>
  <si>
    <t>-194409390</t>
  </si>
  <si>
    <t>https://podminky.urs.cz/item/CS_URS_2023_01/771591112</t>
  </si>
  <si>
    <t>((3,26+1,44+1,44)*0,15)*28</t>
  </si>
  <si>
    <t>118</t>
  </si>
  <si>
    <t>771591241</t>
  </si>
  <si>
    <t>Izolace podlahy pod dlažbu těsnícími izolačními pásy vnitřní kout</t>
  </si>
  <si>
    <t>-1949378781</t>
  </si>
  <si>
    <t>https://podminky.urs.cz/item/CS_URS_2023_01/771591241</t>
  </si>
  <si>
    <t>4*28</t>
  </si>
  <si>
    <t>119</t>
  </si>
  <si>
    <t>771591242</t>
  </si>
  <si>
    <t>Izolace podlahy pod dlažbu těsnícími izolačními pásy vnější roh</t>
  </si>
  <si>
    <t>-945510797</t>
  </si>
  <si>
    <t>https://podminky.urs.cz/item/CS_URS_2023_01/771591242</t>
  </si>
  <si>
    <t>120</t>
  </si>
  <si>
    <t>771591264</t>
  </si>
  <si>
    <t>Izolace podlahy pod dlažbu těsnícími izolačními pásy mezi podlahou a stěnu</t>
  </si>
  <si>
    <t>1642533093</t>
  </si>
  <si>
    <t>https://podminky.urs.cz/item/CS_URS_2023_01/771591264</t>
  </si>
  <si>
    <t>(3,26+1,44+1,44)*28</t>
  </si>
  <si>
    <t>121</t>
  </si>
  <si>
    <t>771161023</t>
  </si>
  <si>
    <t>Příprava podkladu před provedením dlažby montáž profilu ukončujícího profilu pro balkony a terasy</t>
  </si>
  <si>
    <t>-428740428</t>
  </si>
  <si>
    <t>https://podminky.urs.cz/item/CS_URS_2023_01/771161023</t>
  </si>
  <si>
    <t>(3,26+0,33+0,33)*28</t>
  </si>
  <si>
    <t>122</t>
  </si>
  <si>
    <t>59054402</t>
  </si>
  <si>
    <t>profil balkonový přímý</t>
  </si>
  <si>
    <t>-2001770711</t>
  </si>
  <si>
    <t>1,26*28</t>
  </si>
  <si>
    <t>35,28*1,1 'Přepočtené koeficientem množství</t>
  </si>
  <si>
    <t>123</t>
  </si>
  <si>
    <t>59054403</t>
  </si>
  <si>
    <t>profil balkonový rohový 1x1m</t>
  </si>
  <si>
    <t>-331645788</t>
  </si>
  <si>
    <t>124</t>
  </si>
  <si>
    <t>771574112</t>
  </si>
  <si>
    <t>Montáž podlah z dlaždic keramických lepených flexibilním lepidlem maloformátových hladkých přes 9 do 12 ks/m2</t>
  </si>
  <si>
    <t>-813896142</t>
  </si>
  <si>
    <t>https://podminky.urs.cz/item/CS_URS_2023_01/771574112</t>
  </si>
  <si>
    <t>125</t>
  </si>
  <si>
    <t>59761003</t>
  </si>
  <si>
    <t>dlažba keramická hutná hladká do interiéru přes 9 do 12ks/m2 - výběr dle investora</t>
  </si>
  <si>
    <t>-645573674</t>
  </si>
  <si>
    <t>122,757*1,1 'Přepočtené koeficientem množství</t>
  </si>
  <si>
    <t>126</t>
  </si>
  <si>
    <t>771474112</t>
  </si>
  <si>
    <t>Montáž soklů z dlaždic keramických lepených flexibilním lepidlem rovných, výšky přes 65 do 90 mm</t>
  </si>
  <si>
    <t>359385795</t>
  </si>
  <si>
    <t>https://podminky.urs.cz/item/CS_URS_2023_01/771474112</t>
  </si>
  <si>
    <t>127</t>
  </si>
  <si>
    <t>59761275</t>
  </si>
  <si>
    <t>sokl-dlažba keramická slinutá hladká do interiéru i exteriéru 330x80mm - výběr dle investora</t>
  </si>
  <si>
    <t>1012767383</t>
  </si>
  <si>
    <t>171,92*3,333</t>
  </si>
  <si>
    <t>573,009*1,1 'Přepočtené koeficientem množství</t>
  </si>
  <si>
    <t>128</t>
  </si>
  <si>
    <t>998771203</t>
  </si>
  <si>
    <t>Přesun hmot pro podlahy z dlaždic stanovený procentní sazbou (%) z ceny vodorovná dopravní vzdálenost do 50 m v objektech výšky přes 12 do 24 m</t>
  </si>
  <si>
    <t>64135755</t>
  </si>
  <si>
    <t>https://podminky.urs.cz/item/CS_URS_2023_01/998771203</t>
  </si>
  <si>
    <t>783</t>
  </si>
  <si>
    <t>Dokončovací práce - nátěry</t>
  </si>
  <si>
    <t>129</t>
  </si>
  <si>
    <t>783906851</t>
  </si>
  <si>
    <t>Odstranění nátěrů z betonových podlah obroušením</t>
  </si>
  <si>
    <t>1230124933</t>
  </si>
  <si>
    <t>https://podminky.urs.cz/item/CS_URS_2023_01/783906851</t>
  </si>
  <si>
    <t>130</t>
  </si>
  <si>
    <t>783306801</t>
  </si>
  <si>
    <t>Odstranění nátěrů ze zámečnických konstrukcí obroušením</t>
  </si>
  <si>
    <t>256159964</t>
  </si>
  <si>
    <t>https://podminky.urs.cz/item/CS_URS_2023_01/783306801</t>
  </si>
  <si>
    <t>Elektro rozvaděče ve vstupech do domů</t>
  </si>
  <si>
    <t>((0,6+0,2+0,2)*3)*3</t>
  </si>
  <si>
    <t>131</t>
  </si>
  <si>
    <t>783315103</t>
  </si>
  <si>
    <t>Mezinátěr zámečnických konstrukcí jednonásobný syntetický samozákladující</t>
  </si>
  <si>
    <t>-1792043442</t>
  </si>
  <si>
    <t>https://podminky.urs.cz/item/CS_URS_2023_01/783315103</t>
  </si>
  <si>
    <t>132</t>
  </si>
  <si>
    <t>783317101</t>
  </si>
  <si>
    <t>Krycí nátěr (email) zámečnických konstrukcí jednonásobný syntetický standardní</t>
  </si>
  <si>
    <t>1083325476</t>
  </si>
  <si>
    <t>https://podminky.urs.cz/item/CS_URS_2023_01/783317101</t>
  </si>
  <si>
    <t>133</t>
  </si>
  <si>
    <t>783823135</t>
  </si>
  <si>
    <t>Penetrační nátěr omítek hladkých omítek hladkých, zrnitých tenkovrstvých nebo štukových stupně členitosti 1 a 2 silikonový</t>
  </si>
  <si>
    <t>2054806116</t>
  </si>
  <si>
    <t>https://podminky.urs.cz/item/CS_URS_2023_01/783823135</t>
  </si>
  <si>
    <t>Zábradlí lodžií - části bez zatlačovaného kačírku</t>
  </si>
  <si>
    <t>((0,26*0,97)*4)*28</t>
  </si>
  <si>
    <t>((0,26*0,12)*2)*28</t>
  </si>
  <si>
    <t>-(2,84*0,92)*28</t>
  </si>
  <si>
    <t>134</t>
  </si>
  <si>
    <t>783827425</t>
  </si>
  <si>
    <t>Krycí (ochranný ) nátěr omítek dvojnásobný hladkých omítek hladkých, zrnitých tenkovrstvých nebo štukových stupně členitosti 1 a 2 silikonový</t>
  </si>
  <si>
    <t>1404184099</t>
  </si>
  <si>
    <t>https://podminky.urs.cz/item/CS_URS_2023_01/783827425</t>
  </si>
  <si>
    <t>135</t>
  </si>
  <si>
    <t>783826675</t>
  </si>
  <si>
    <t>Hydrofobizační nátěr omítek silikonový, transparentní, povrchů hrubých betonových povrchů nebo omítek hrubých, rýhovaných tenkovrstvých nebo škrábaných (břízolitových)</t>
  </si>
  <si>
    <t>-1787360621</t>
  </si>
  <si>
    <t>https://podminky.urs.cz/item/CS_URS_2023_01/783826675</t>
  </si>
  <si>
    <t>Zábradlí lodžií - plochy se zatlačovaným kačírkem</t>
  </si>
  <si>
    <t>(2,84*0,92)*28</t>
  </si>
  <si>
    <t>784</t>
  </si>
  <si>
    <t>Dokončovací práce - malby a tapety</t>
  </si>
  <si>
    <t>136</t>
  </si>
  <si>
    <t>784121001</t>
  </si>
  <si>
    <t>Oškrabání malby v místnostech výšky do 3,80 m</t>
  </si>
  <si>
    <t>-1526381349</t>
  </si>
  <si>
    <t>https://podminky.urs.cz/item/CS_URS_2023_01/784121001</t>
  </si>
  <si>
    <t>137</t>
  </si>
  <si>
    <t>784181121</t>
  </si>
  <si>
    <t>Penetrace podkladu jednonásobná hloubková akrylátová bezbarvá v místnostech výšky do 3,80 m</t>
  </si>
  <si>
    <t>-1560980554</t>
  </si>
  <si>
    <t>https://podminky.urs.cz/item/CS_URS_2023_01/784181121</t>
  </si>
  <si>
    <t>Po zateplení stropů 1.PP - rozsah dle PD</t>
  </si>
  <si>
    <t>138</t>
  </si>
  <si>
    <t>784211101</t>
  </si>
  <si>
    <t>Malby z malířských směsí oděruvzdorných za mokra dvojnásobné, bílé za mokra oděruvzdorné výborně v místnostech výšky do 3,80 m</t>
  </si>
  <si>
    <t>-970056000</t>
  </si>
  <si>
    <t>https://podminky.urs.cz/item/CS_URS_2023_01/784211101</t>
  </si>
  <si>
    <t>VRN</t>
  </si>
  <si>
    <t>Vedlejší rozpočtové náklady</t>
  </si>
  <si>
    <t>VRN1</t>
  </si>
  <si>
    <t>Průzkumné, geodetické a projektové práce</t>
  </si>
  <si>
    <t>139</t>
  </si>
  <si>
    <t>013254000</t>
  </si>
  <si>
    <t>Dokumentace skutečného provedení stavby</t>
  </si>
  <si>
    <t>…</t>
  </si>
  <si>
    <t>1024</t>
  </si>
  <si>
    <t>-1953749359</t>
  </si>
  <si>
    <t>https://podminky.urs.cz/item/CS_URS_2023_01/013254000</t>
  </si>
  <si>
    <t>140</t>
  </si>
  <si>
    <t>011514000</t>
  </si>
  <si>
    <t>Stavebně-statický průzkum</t>
  </si>
  <si>
    <t>-1799411430</t>
  </si>
  <si>
    <t>https://podminky.urs.cz/item/CS_URS_2023_01/011514000</t>
  </si>
  <si>
    <t>141</t>
  </si>
  <si>
    <t>VRN1-x1</t>
  </si>
  <si>
    <t>Výtažné a odtrhové zkoušky</t>
  </si>
  <si>
    <t>...</t>
  </si>
  <si>
    <t>-749159199</t>
  </si>
  <si>
    <t>VRN3</t>
  </si>
  <si>
    <t>Zařízení staveniště</t>
  </si>
  <si>
    <t>142</t>
  </si>
  <si>
    <t>030001000</t>
  </si>
  <si>
    <t>-692536886</t>
  </si>
  <si>
    <t>https://podminky.urs.cz/item/CS_URS_2023_01/030001000</t>
  </si>
  <si>
    <t>143</t>
  </si>
  <si>
    <t>033002000/R</t>
  </si>
  <si>
    <t>Náklady na energie (voda, elektro, apod...)</t>
  </si>
  <si>
    <t>-264992511</t>
  </si>
  <si>
    <t>144</t>
  </si>
  <si>
    <t>034002000</t>
  </si>
  <si>
    <t>Zabezpečení staveniště</t>
  </si>
  <si>
    <t>-2099291233</t>
  </si>
  <si>
    <t>https://podminky.urs.cz/item/CS_URS_2023_01/034002000</t>
  </si>
  <si>
    <t>145</t>
  </si>
  <si>
    <t>VRN3-x1</t>
  </si>
  <si>
    <t>Informační tabule – publicita, (bude upřesněno dle požadavku investora)</t>
  </si>
  <si>
    <t>-711853901</t>
  </si>
  <si>
    <t>VRN4</t>
  </si>
  <si>
    <t>Inženýrská činnost</t>
  </si>
  <si>
    <t>146</t>
  </si>
  <si>
    <t>043002000</t>
  </si>
  <si>
    <t>Zpracování veškerých dokladů potřebných k předání díla a kolaudaci (revize, posudky, čestná prohlášení, atesty, apod...)</t>
  </si>
  <si>
    <t>788131784</t>
  </si>
  <si>
    <t>https://podminky.urs.cz/item/CS_URS_2023_01/043002000</t>
  </si>
  <si>
    <t>147</t>
  </si>
  <si>
    <t>045303000</t>
  </si>
  <si>
    <t>Koordinační činnost</t>
  </si>
  <si>
    <t>-383202320</t>
  </si>
  <si>
    <t>https://podminky.urs.cz/item/CS_URS_2023_01/045303000</t>
  </si>
  <si>
    <t>VRN5</t>
  </si>
  <si>
    <t>Finanční náklady</t>
  </si>
  <si>
    <t>148</t>
  </si>
  <si>
    <t>058103000</t>
  </si>
  <si>
    <t>Poplatek za zábor veřejného prostranství</t>
  </si>
  <si>
    <t>-1933322405</t>
  </si>
  <si>
    <t>https://podminky.urs.cz/item/CS_URS_2023_01/058103000</t>
  </si>
  <si>
    <t>VRN9</t>
  </si>
  <si>
    <t>Ostatní náklady</t>
  </si>
  <si>
    <t>149</t>
  </si>
  <si>
    <t>094104000/R</t>
  </si>
  <si>
    <t>Splnění požadavků BOZP na staveništi</t>
  </si>
  <si>
    <t>54570557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</si>
  <si>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</si>
  <si>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</si>
  <si>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</si>
  <si>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</si>
  <si>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family val="2"/>
        <charset val="238"/>
      </rPr>
      <t xml:space="preserve">Rekapitulace stavby </t>
    </r>
    <r>
      <rPr>
        <sz val="8"/>
        <rFont val="Arial CE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</si>
  <si>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family val="2"/>
        <charset val="238"/>
      </rPr>
      <t>Rekapitulace stavby</t>
    </r>
    <r>
      <rPr>
        <sz val="8"/>
        <rFont val="Arial CE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</si>
  <si>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</si>
  <si>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</si>
  <si>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family val="2"/>
        <charset val="238"/>
      </rPr>
      <t>Rekapitulace objektů stavby a soupisů prací</t>
    </r>
    <r>
      <rPr>
        <sz val="8"/>
        <rFont val="Arial CE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</si>
  <si>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</si>
  <si>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</si>
  <si>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</si>
  <si>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</si>
  <si>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</si>
  <si>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</si>
  <si>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</si>
  <si>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</si>
  <si>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</si>
  <si>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</si>
  <si>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</si>
  <si>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</si>
  <si>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</si>
  <si>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family val="2"/>
        <charset val="238"/>
      </rPr>
      <t xml:space="preserve">Soupis prací </t>
    </r>
    <r>
      <rPr>
        <sz val="8"/>
        <rFont val="Arial CE"/>
        <family val="2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</si>
  <si>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</si>
  <si>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family val="2"/>
        <charset val="238"/>
      </rPr>
      <t>Krycí list soupisu</t>
    </r>
    <r>
      <rPr>
        <sz val="8"/>
        <rFont val="Arial CE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</si>
  <si>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</si>
  <si>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family val="2"/>
        <charset val="238"/>
      </rPr>
      <t>Rekapitulace členění soupisu prací</t>
    </r>
    <r>
      <rPr>
        <sz val="8"/>
        <rFont val="Arial CE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</si>
  <si>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</si>
  <si>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family val="2"/>
        <charset val="238"/>
      </rPr>
      <t xml:space="preserve">Soupis prací </t>
    </r>
    <r>
      <rPr>
        <sz val="8"/>
        <rFont val="Arial CE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</si>
  <si>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</si>
  <si>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</si>
  <si>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</si>
  <si>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</si>
  <si>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</si>
  <si>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</si>
  <si>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</si>
  <si>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</si>
  <si>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</si>
  <si>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</si>
  <si>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</si>
  <si>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</si>
  <si>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</si>
  <si>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</si>
  <si>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</si>
  <si>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</si>
  <si>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</si>
  <si>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</si>
  <si>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</si>
  <si>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</si>
  <si>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</si>
  <si>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</si>
  <si>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</si>
  <si>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</si>
  <si>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</si>
  <si>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</si>
  <si>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</si>
  <si>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</si>
  <si>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</si>
  <si>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</si>
  <si>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</si>
  <si>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</si>
  <si>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</si>
  <si>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</si>
  <si>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</si>
  <si>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</si>
  <si>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</si>
  <si>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</si>
  <si>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</si>
  <si>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</si>
  <si>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</si>
  <si>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</si>
  <si>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</si>
  <si>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</si>
  <si>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</si>
  <si>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</si>
  <si>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</si>
  <si>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</si>
  <si>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</si>
  <si>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</si>
  <si>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</si>
  <si>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</si>
  <si>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</si>
  <si>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</si>
  <si>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</si>
  <si>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</si>
  <si>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</si>
  <si>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</si>
  <si>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</si>
  <si>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</si>
  <si>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</si>
  <si>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</si>
  <si>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</si>
  <si>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</si>
  <si>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</si>
  <si>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</si>
  <si>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</si>
  <si>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</si>
  <si>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</si>
  <si>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</si>
  <si>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</si>
  <si>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</si>
  <si>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</si>
  <si>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</si>
  <si>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</si>
  <si>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</si>
  <si>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</si>
  <si>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</si>
  <si>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</si>
  <si>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</si>
  <si>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</si>
  <si>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</si>
  <si>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</si>
  <si>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</si>
  <si>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</si>
  <si>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</si>
  <si>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</si>
  <si>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</si>
  <si>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</si>
  <si>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</si>
  <si>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</si>
  <si>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</si>
  <si>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</si>
  <si>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</si>
  <si>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</si>
  <si>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</si>
  <si>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</si>
  <si>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</si>
  <si>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</si>
  <si>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</si>
  <si>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</si>
  <si>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</si>
  <si>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</si>
  <si>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</si>
  <si>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</si>
  <si>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</si>
  <si>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</si>
  <si>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</si>
  <si>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</si>
  <si>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</si>
  <si>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</si>
  <si>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</si>
  <si>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</si>
  <si>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</si>
  <si>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</si>
  <si>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</si>
  <si>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</si>
  <si>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</si>
  <si>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</si>
  <si>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</si>
  <si>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</si>
  <si>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</si>
  <si>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</si>
  <si>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</si>
  <si>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</si>
  <si>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</si>
  <si>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</si>
  <si>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</si>
  <si>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</si>
  <si>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</si>
  <si>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</si>
  <si>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</si>
  <si>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</si>
  <si>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</si>
  <si>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</si>
  <si>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</si>
  <si>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</si>
  <si>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</si>
  <si>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</si>
  <si>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</si>
  <si>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</si>
  <si>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</si>
  <si>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</si>
  <si>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</si>
  <si>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</si>
  <si>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</si>
  <si>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</si>
  <si>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</si>
  <si>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</si>
  <si>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</si>
  <si>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</si>
  <si>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</si>
  <si>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</si>
  <si>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</si>
  <si>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</si>
  <si>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</si>
  <si>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t>xxxx</t>
  </si>
  <si>
    <t>www.stavebnikalkulace.cz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</si>
</sst>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8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0000A8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4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79797"/>
      <name val="Arial CE"/>
      <family val="2"/>
      <charset val="238"/>
    </font>
    <font>
      <i/>
      <u/>
      <sz val="7"/>
      <color rgb="FF979797"/>
      <name val="Calibri"/>
      <family val="2"/>
      <charset val="238"/>
      <scheme val="minor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i/>
      <sz val="7"/>
      <color rgb="FF969696"/>
      <name val="Arial CE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8"/>
      <name val="Arial CE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b/>
      <sz val="8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29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Border="1" applyAlignment="1">
      <alignment vertical="center"/>
    </xf>
    <xf numFmtId="0" fontId="16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0" fillId="3" borderId="8" xfId="0" applyFill="1" applyBorder="1" applyAlignment="1">
      <alignment vertical="center"/>
    </xf>
    <xf numFmtId="0" fontId="20" fillId="3" borderId="9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5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" fontId="18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4" fontId="26" fillId="0" borderId="22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4" fontId="22" fillId="0" borderId="0" xfId="0" applyNumberFormat="1" applyFont="1"/>
    <xf numFmtId="166" fontId="29" fillId="0" borderId="13" xfId="0" applyNumberFormat="1" applyFont="1" applyBorder="1"/>
    <xf numFmtId="166" fontId="29" fillId="0" borderId="14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4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5" xfId="0" applyFont="1" applyBorder="1"/>
    <xf numFmtId="166" fontId="8" fillId="0" borderId="0" xfId="0" applyNumberFormat="1" applyFont="1"/>
    <xf numFmtId="166" fontId="8" fillId="0" borderId="16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0" fillId="0" borderId="23" xfId="0" applyFont="1" applyBorder="1" applyAlignment="1">
      <alignment horizontal="center" vertical="center"/>
    </xf>
    <xf numFmtId="49" fontId="20" fillId="0" borderId="23" xfId="0" applyNumberFormat="1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center" vertical="center" wrapText="1"/>
    </xf>
    <xf numFmtId="167" fontId="20" fillId="0" borderId="23" xfId="0" applyNumberFormat="1" applyFont="1" applyBorder="1" applyAlignment="1">
      <alignment vertical="center"/>
    </xf>
    <xf numFmtId="4" fontId="20" fillId="0" borderId="23" xfId="0" applyNumberFormat="1" applyFont="1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166" fontId="21" fillId="0" borderId="0" xfId="0" applyNumberFormat="1" applyFont="1" applyAlignment="1">
      <alignment vertical="center"/>
    </xf>
    <xf numFmtId="166" fontId="21" fillId="0" borderId="16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1" applyFont="1" applyAlignment="1" applyProtection="1">
      <alignment vertical="center" wrapText="1"/>
    </xf>
    <xf numFmtId="0" fontId="0" fillId="0" borderId="15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4" fillId="0" borderId="23" xfId="0" applyFont="1" applyBorder="1" applyAlignment="1">
      <alignment horizontal="center" vertical="center"/>
    </xf>
    <xf numFmtId="49" fontId="34" fillId="0" borderId="23" xfId="0" applyNumberFormat="1" applyFont="1" applyBorder="1" applyAlignment="1">
      <alignment horizontal="left" vertical="center" wrapText="1"/>
    </xf>
    <xf numFmtId="0" fontId="34" fillId="0" borderId="23" xfId="0" applyFont="1" applyBorder="1" applyAlignment="1">
      <alignment horizontal="left" vertical="center" wrapText="1"/>
    </xf>
    <xf numFmtId="0" fontId="34" fillId="0" borderId="23" xfId="0" applyFont="1" applyBorder="1" applyAlignment="1">
      <alignment horizontal="center" vertical="center" wrapText="1"/>
    </xf>
    <xf numFmtId="167" fontId="34" fillId="0" borderId="23" xfId="0" applyNumberFormat="1" applyFont="1" applyBorder="1" applyAlignment="1">
      <alignment vertical="center"/>
    </xf>
    <xf numFmtId="4" fontId="34" fillId="0" borderId="23" xfId="0" applyNumberFormat="1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34" fillId="0" borderId="15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36" fillId="0" borderId="0" xfId="0" applyFont="1" applyAlignment="1">
      <alignment vertical="center" wrapText="1"/>
    </xf>
    <xf numFmtId="0" fontId="21" fillId="0" borderId="20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/>
    </xf>
    <xf numFmtId="166" fontId="21" fillId="0" borderId="21" xfId="0" applyNumberFormat="1" applyFont="1" applyBorder="1" applyAlignment="1">
      <alignment vertical="center"/>
    </xf>
    <xf numFmtId="166" fontId="21" fillId="0" borderId="22" xfId="0" applyNumberFormat="1" applyFont="1" applyBorder="1" applyAlignment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37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40" fillId="0" borderId="1" xfId="0" applyFont="1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3" fillId="0" borderId="29" xfId="0" applyFont="1" applyBorder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6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4" fontId="4" fillId="2" borderId="8" xfId="0" applyNumberFormat="1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left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wrapText="1"/>
    </xf>
    <xf numFmtId="49" fontId="40" fillId="0" borderId="1" xfId="0" applyNumberFormat="1" applyFont="1" applyBorder="1" applyAlignment="1">
      <alignment horizontal="left" vertical="center" wrapText="1"/>
    </xf>
    <xf numFmtId="0" fontId="46" fillId="0" borderId="0" xfId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tavebnikalkulace.cz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podminky.urs.cz/item/CS_URS_2023_01/621531022" TargetMode="External"/><Relationship Id="rId21" Type="http://schemas.openxmlformats.org/officeDocument/2006/relationships/hyperlink" Target="https://podminky.urs.cz/item/CS_URS_2023_01/621131121" TargetMode="External"/><Relationship Id="rId42" Type="http://schemas.openxmlformats.org/officeDocument/2006/relationships/hyperlink" Target="https://podminky.urs.cz/item/CS_URS_2023_01/622143004" TargetMode="External"/><Relationship Id="rId47" Type="http://schemas.openxmlformats.org/officeDocument/2006/relationships/hyperlink" Target="https://podminky.urs.cz/item/CS_URS_2023_01/644941111" TargetMode="External"/><Relationship Id="rId63" Type="http://schemas.openxmlformats.org/officeDocument/2006/relationships/hyperlink" Target="https://podminky.urs.cz/item/CS_URS_2023_01/997013214" TargetMode="External"/><Relationship Id="rId68" Type="http://schemas.openxmlformats.org/officeDocument/2006/relationships/hyperlink" Target="https://podminky.urs.cz/item/CS_URS_2023_01/997013631" TargetMode="External"/><Relationship Id="rId84" Type="http://schemas.openxmlformats.org/officeDocument/2006/relationships/hyperlink" Target="https://podminky.urs.cz/item/CS_URS_2023_01/767810811" TargetMode="External"/><Relationship Id="rId89" Type="http://schemas.openxmlformats.org/officeDocument/2006/relationships/hyperlink" Target="https://podminky.urs.cz/item/CS_URS_2023_01/771591242" TargetMode="External"/><Relationship Id="rId112" Type="http://schemas.openxmlformats.org/officeDocument/2006/relationships/hyperlink" Target="http://www.stavebnikalkulace.cz/" TargetMode="External"/><Relationship Id="rId2" Type="http://schemas.openxmlformats.org/officeDocument/2006/relationships/hyperlink" Target="https://podminky.urs.cz/item/CS_URS_2023_01/122211101" TargetMode="External"/><Relationship Id="rId16" Type="http://schemas.openxmlformats.org/officeDocument/2006/relationships/hyperlink" Target="https://podminky.urs.cz/item/CS_URS_2023_01/611131121" TargetMode="External"/><Relationship Id="rId29" Type="http://schemas.openxmlformats.org/officeDocument/2006/relationships/hyperlink" Target="https://podminky.urs.cz/item/CS_URS_2023_01/622251101" TargetMode="External"/><Relationship Id="rId107" Type="http://schemas.openxmlformats.org/officeDocument/2006/relationships/hyperlink" Target="https://podminky.urs.cz/item/CS_URS_2023_01/030001000" TargetMode="External"/><Relationship Id="rId11" Type="http://schemas.openxmlformats.org/officeDocument/2006/relationships/hyperlink" Target="https://podminky.urs.cz/item/CS_URS_2023_01/181311103" TargetMode="External"/><Relationship Id="rId24" Type="http://schemas.openxmlformats.org/officeDocument/2006/relationships/hyperlink" Target="https://podminky.urs.cz/item/CS_URS_2023_01/621251105" TargetMode="External"/><Relationship Id="rId32" Type="http://schemas.openxmlformats.org/officeDocument/2006/relationships/hyperlink" Target="https://podminky.urs.cz/item/CS_URS_2023_01/622221031" TargetMode="External"/><Relationship Id="rId37" Type="http://schemas.openxmlformats.org/officeDocument/2006/relationships/hyperlink" Target="https://podminky.urs.cz/item/CS_URS_2023_01/622511112" TargetMode="External"/><Relationship Id="rId40" Type="http://schemas.openxmlformats.org/officeDocument/2006/relationships/hyperlink" Target="https://podminky.urs.cz/item/CS_URS_2023_01/622252001" TargetMode="External"/><Relationship Id="rId45" Type="http://schemas.openxmlformats.org/officeDocument/2006/relationships/hyperlink" Target="https://podminky.urs.cz/item/CS_URS_2023_01/637211134" TargetMode="External"/><Relationship Id="rId53" Type="http://schemas.openxmlformats.org/officeDocument/2006/relationships/hyperlink" Target="https://podminky.urs.cz/item/CS_URS_2023_01/941211812" TargetMode="External"/><Relationship Id="rId58" Type="http://schemas.openxmlformats.org/officeDocument/2006/relationships/hyperlink" Target="https://podminky.urs.cz/item/CS_URS_2023_01/944711212" TargetMode="External"/><Relationship Id="rId66" Type="http://schemas.openxmlformats.org/officeDocument/2006/relationships/hyperlink" Target="https://podminky.urs.cz/item/CS_URS_2023_01/997013601" TargetMode="External"/><Relationship Id="rId74" Type="http://schemas.openxmlformats.org/officeDocument/2006/relationships/hyperlink" Target="https://podminky.urs.cz/item/CS_URS_2023_01/763131451" TargetMode="External"/><Relationship Id="rId79" Type="http://schemas.openxmlformats.org/officeDocument/2006/relationships/hyperlink" Target="https://podminky.urs.cz/item/CS_URS_2023_01/764002861" TargetMode="External"/><Relationship Id="rId87" Type="http://schemas.openxmlformats.org/officeDocument/2006/relationships/hyperlink" Target="https://podminky.urs.cz/item/CS_URS_2023_01/771591112" TargetMode="External"/><Relationship Id="rId102" Type="http://schemas.openxmlformats.org/officeDocument/2006/relationships/hyperlink" Target="https://podminky.urs.cz/item/CS_URS_2023_01/784121001" TargetMode="External"/><Relationship Id="rId110" Type="http://schemas.openxmlformats.org/officeDocument/2006/relationships/hyperlink" Target="https://podminky.urs.cz/item/CS_URS_2023_01/045303000" TargetMode="External"/><Relationship Id="rId5" Type="http://schemas.openxmlformats.org/officeDocument/2006/relationships/hyperlink" Target="https://podminky.urs.cz/item/CS_URS_2023_01/162211319" TargetMode="External"/><Relationship Id="rId61" Type="http://schemas.openxmlformats.org/officeDocument/2006/relationships/hyperlink" Target="https://podminky.urs.cz/item/CS_URS_2023_01/952901111" TargetMode="External"/><Relationship Id="rId82" Type="http://schemas.openxmlformats.org/officeDocument/2006/relationships/hyperlink" Target="https://podminky.urs.cz/item/CS_URS_2023_01/764218607" TargetMode="External"/><Relationship Id="rId90" Type="http://schemas.openxmlformats.org/officeDocument/2006/relationships/hyperlink" Target="https://podminky.urs.cz/item/CS_URS_2023_01/771591264" TargetMode="External"/><Relationship Id="rId95" Type="http://schemas.openxmlformats.org/officeDocument/2006/relationships/hyperlink" Target="https://podminky.urs.cz/item/CS_URS_2023_01/783906851" TargetMode="External"/><Relationship Id="rId19" Type="http://schemas.openxmlformats.org/officeDocument/2006/relationships/hyperlink" Target="https://podminky.urs.cz/item/CS_URS_2023_01/629991012" TargetMode="External"/><Relationship Id="rId14" Type="http://schemas.openxmlformats.org/officeDocument/2006/relationships/hyperlink" Target="https://podminky.urs.cz/item/CS_URS_2023_01/564750001" TargetMode="External"/><Relationship Id="rId22" Type="http://schemas.openxmlformats.org/officeDocument/2006/relationships/hyperlink" Target="https://podminky.urs.cz/item/CS_URS_2023_01/621221001" TargetMode="External"/><Relationship Id="rId27" Type="http://schemas.openxmlformats.org/officeDocument/2006/relationships/hyperlink" Target="https://podminky.urs.cz/item/CS_URS_2023_01/622131121" TargetMode="External"/><Relationship Id="rId30" Type="http://schemas.openxmlformats.org/officeDocument/2006/relationships/hyperlink" Target="https://podminky.urs.cz/item/CS_URS_2023_01/622231101" TargetMode="External"/><Relationship Id="rId35" Type="http://schemas.openxmlformats.org/officeDocument/2006/relationships/hyperlink" Target="https://podminky.urs.cz/item/CS_URS_2023_01/622251211" TargetMode="External"/><Relationship Id="rId43" Type="http://schemas.openxmlformats.org/officeDocument/2006/relationships/hyperlink" Target="https://podminky.urs.cz/item/CS_URS_2023_01/622252002" TargetMode="External"/><Relationship Id="rId48" Type="http://schemas.openxmlformats.org/officeDocument/2006/relationships/hyperlink" Target="https://podminky.urs.cz/item/CS_URS_2023_01/644941121" TargetMode="External"/><Relationship Id="rId56" Type="http://schemas.openxmlformats.org/officeDocument/2006/relationships/hyperlink" Target="https://podminky.urs.cz/item/CS_URS_2023_01/944511811" TargetMode="External"/><Relationship Id="rId64" Type="http://schemas.openxmlformats.org/officeDocument/2006/relationships/hyperlink" Target="https://podminky.urs.cz/item/CS_URS_2023_01/997013501" TargetMode="External"/><Relationship Id="rId69" Type="http://schemas.openxmlformats.org/officeDocument/2006/relationships/hyperlink" Target="https://podminky.urs.cz/item/CS_URS_2023_01/998018003" TargetMode="External"/><Relationship Id="rId77" Type="http://schemas.openxmlformats.org/officeDocument/2006/relationships/hyperlink" Target="https://podminky.urs.cz/item/CS_URS_2023_01/764002841" TargetMode="External"/><Relationship Id="rId100" Type="http://schemas.openxmlformats.org/officeDocument/2006/relationships/hyperlink" Target="https://podminky.urs.cz/item/CS_URS_2023_01/783827425" TargetMode="External"/><Relationship Id="rId105" Type="http://schemas.openxmlformats.org/officeDocument/2006/relationships/hyperlink" Target="https://podminky.urs.cz/item/CS_URS_2023_01/013254000" TargetMode="External"/><Relationship Id="rId113" Type="http://schemas.openxmlformats.org/officeDocument/2006/relationships/drawing" Target="../drawings/drawing2.xml"/><Relationship Id="rId8" Type="http://schemas.openxmlformats.org/officeDocument/2006/relationships/hyperlink" Target="https://podminky.urs.cz/item/CS_URS_2023_01/171251201" TargetMode="External"/><Relationship Id="rId51" Type="http://schemas.openxmlformats.org/officeDocument/2006/relationships/hyperlink" Target="https://podminky.urs.cz/item/CS_URS_2023_01/941211112" TargetMode="External"/><Relationship Id="rId72" Type="http://schemas.openxmlformats.org/officeDocument/2006/relationships/hyperlink" Target="https://podminky.urs.cz/item/CS_URS_2023_01/998713203" TargetMode="External"/><Relationship Id="rId80" Type="http://schemas.openxmlformats.org/officeDocument/2006/relationships/hyperlink" Target="https://podminky.urs.cz/item/CS_URS_2023_01/764214611" TargetMode="External"/><Relationship Id="rId85" Type="http://schemas.openxmlformats.org/officeDocument/2006/relationships/hyperlink" Target="https://podminky.urs.cz/item/CS_URS_2023_01/998767203" TargetMode="External"/><Relationship Id="rId93" Type="http://schemas.openxmlformats.org/officeDocument/2006/relationships/hyperlink" Target="https://podminky.urs.cz/item/CS_URS_2023_01/771474112" TargetMode="External"/><Relationship Id="rId98" Type="http://schemas.openxmlformats.org/officeDocument/2006/relationships/hyperlink" Target="https://podminky.urs.cz/item/CS_URS_2023_01/783317101" TargetMode="External"/><Relationship Id="rId3" Type="http://schemas.openxmlformats.org/officeDocument/2006/relationships/hyperlink" Target="https://podminky.urs.cz/item/CS_URS_2023_01/167111101" TargetMode="External"/><Relationship Id="rId12" Type="http://schemas.openxmlformats.org/officeDocument/2006/relationships/hyperlink" Target="https://podminky.urs.cz/item/CS_URS_2023_01/181411131" TargetMode="External"/><Relationship Id="rId17" Type="http://schemas.openxmlformats.org/officeDocument/2006/relationships/hyperlink" Target="https://podminky.urs.cz/item/CS_URS_2023_01/611142001" TargetMode="External"/><Relationship Id="rId25" Type="http://schemas.openxmlformats.org/officeDocument/2006/relationships/hyperlink" Target="https://podminky.urs.cz/item/CS_URS_2023_01/621151031" TargetMode="External"/><Relationship Id="rId33" Type="http://schemas.openxmlformats.org/officeDocument/2006/relationships/hyperlink" Target="https://podminky.urs.cz/item/CS_URS_2023_01/622251105" TargetMode="External"/><Relationship Id="rId38" Type="http://schemas.openxmlformats.org/officeDocument/2006/relationships/hyperlink" Target="https://podminky.urs.cz/item/CS_URS_2023_01/622151031" TargetMode="External"/><Relationship Id="rId46" Type="http://schemas.openxmlformats.org/officeDocument/2006/relationships/hyperlink" Target="https://podminky.urs.cz/item/CS_URS_2023_01/637311131" TargetMode="External"/><Relationship Id="rId59" Type="http://schemas.openxmlformats.org/officeDocument/2006/relationships/hyperlink" Target="https://podminky.urs.cz/item/CS_URS_2023_01/944711812" TargetMode="External"/><Relationship Id="rId67" Type="http://schemas.openxmlformats.org/officeDocument/2006/relationships/hyperlink" Target="https://podminky.urs.cz/item/CS_URS_2023_01/997013607" TargetMode="External"/><Relationship Id="rId103" Type="http://schemas.openxmlformats.org/officeDocument/2006/relationships/hyperlink" Target="https://podminky.urs.cz/item/CS_URS_2023_01/784181121" TargetMode="External"/><Relationship Id="rId108" Type="http://schemas.openxmlformats.org/officeDocument/2006/relationships/hyperlink" Target="https://podminky.urs.cz/item/CS_URS_2023_01/034002000" TargetMode="External"/><Relationship Id="rId20" Type="http://schemas.openxmlformats.org/officeDocument/2006/relationships/hyperlink" Target="https://podminky.urs.cz/item/CS_URS_2023_01/629995101" TargetMode="External"/><Relationship Id="rId41" Type="http://schemas.openxmlformats.org/officeDocument/2006/relationships/hyperlink" Target="https://podminky.urs.cz/item/CS_URS_2023_01/622143003" TargetMode="External"/><Relationship Id="rId54" Type="http://schemas.openxmlformats.org/officeDocument/2006/relationships/hyperlink" Target="https://podminky.urs.cz/item/CS_URS_2023_01/944511111" TargetMode="External"/><Relationship Id="rId62" Type="http://schemas.openxmlformats.org/officeDocument/2006/relationships/hyperlink" Target="https://podminky.urs.cz/item/CS_URS_2023_01/997002611" TargetMode="External"/><Relationship Id="rId70" Type="http://schemas.openxmlformats.org/officeDocument/2006/relationships/hyperlink" Target="https://podminky.urs.cz/item/CS_URS_2023_01/713111128" TargetMode="External"/><Relationship Id="rId75" Type="http://schemas.openxmlformats.org/officeDocument/2006/relationships/hyperlink" Target="https://podminky.urs.cz/item/CS_URS_2023_01/763131766" TargetMode="External"/><Relationship Id="rId83" Type="http://schemas.openxmlformats.org/officeDocument/2006/relationships/hyperlink" Target="https://podminky.urs.cz/item/CS_URS_2023_01/998764203" TargetMode="External"/><Relationship Id="rId88" Type="http://schemas.openxmlformats.org/officeDocument/2006/relationships/hyperlink" Target="https://podminky.urs.cz/item/CS_URS_2023_01/771591241" TargetMode="External"/><Relationship Id="rId91" Type="http://schemas.openxmlformats.org/officeDocument/2006/relationships/hyperlink" Target="https://podminky.urs.cz/item/CS_URS_2023_01/771161023" TargetMode="External"/><Relationship Id="rId96" Type="http://schemas.openxmlformats.org/officeDocument/2006/relationships/hyperlink" Target="https://podminky.urs.cz/item/CS_URS_2023_01/783306801" TargetMode="External"/><Relationship Id="rId111" Type="http://schemas.openxmlformats.org/officeDocument/2006/relationships/hyperlink" Target="https://podminky.urs.cz/item/CS_URS_2023_01/058103000" TargetMode="External"/><Relationship Id="rId1" Type="http://schemas.openxmlformats.org/officeDocument/2006/relationships/hyperlink" Target="https://podminky.urs.cz/item/CS_URS_2023_01/113106121" TargetMode="External"/><Relationship Id="rId6" Type="http://schemas.openxmlformats.org/officeDocument/2006/relationships/hyperlink" Target="https://podminky.urs.cz/item/CS_URS_2023_01/162751117" TargetMode="External"/><Relationship Id="rId15" Type="http://schemas.openxmlformats.org/officeDocument/2006/relationships/hyperlink" Target="https://podminky.urs.cz/item/CS_URS_2023_01/619991001" TargetMode="External"/><Relationship Id="rId23" Type="http://schemas.openxmlformats.org/officeDocument/2006/relationships/hyperlink" Target="https://podminky.urs.cz/item/CS_URS_2023_01/621221011" TargetMode="External"/><Relationship Id="rId28" Type="http://schemas.openxmlformats.org/officeDocument/2006/relationships/hyperlink" Target="https://podminky.urs.cz/item/CS_URS_2023_01/622211021" TargetMode="External"/><Relationship Id="rId36" Type="http://schemas.openxmlformats.org/officeDocument/2006/relationships/hyperlink" Target="https://podminky.urs.cz/item/CS_URS_2023_01/622151021" TargetMode="External"/><Relationship Id="rId49" Type="http://schemas.openxmlformats.org/officeDocument/2006/relationships/hyperlink" Target="https://podminky.urs.cz/item/CS_URS_2023_01/978059641" TargetMode="External"/><Relationship Id="rId57" Type="http://schemas.openxmlformats.org/officeDocument/2006/relationships/hyperlink" Target="https://podminky.urs.cz/item/CS_URS_2023_01/944711112" TargetMode="External"/><Relationship Id="rId106" Type="http://schemas.openxmlformats.org/officeDocument/2006/relationships/hyperlink" Target="https://podminky.urs.cz/item/CS_URS_2023_01/011514000" TargetMode="External"/><Relationship Id="rId10" Type="http://schemas.openxmlformats.org/officeDocument/2006/relationships/hyperlink" Target="https://podminky.urs.cz/item/CS_URS_2023_01/174111101" TargetMode="External"/><Relationship Id="rId31" Type="http://schemas.openxmlformats.org/officeDocument/2006/relationships/hyperlink" Target="https://podminky.urs.cz/item/CS_URS_2023_01/622251107" TargetMode="External"/><Relationship Id="rId44" Type="http://schemas.openxmlformats.org/officeDocument/2006/relationships/hyperlink" Target="https://podminky.urs.cz/item/CS_URS_2023_01/625681033" TargetMode="External"/><Relationship Id="rId52" Type="http://schemas.openxmlformats.org/officeDocument/2006/relationships/hyperlink" Target="https://podminky.urs.cz/item/CS_URS_2023_01/941211211" TargetMode="External"/><Relationship Id="rId60" Type="http://schemas.openxmlformats.org/officeDocument/2006/relationships/hyperlink" Target="https://podminky.urs.cz/item/CS_URS_2023_01/949101111" TargetMode="External"/><Relationship Id="rId65" Type="http://schemas.openxmlformats.org/officeDocument/2006/relationships/hyperlink" Target="https://podminky.urs.cz/item/CS_URS_2023_01/997013509" TargetMode="External"/><Relationship Id="rId73" Type="http://schemas.openxmlformats.org/officeDocument/2006/relationships/hyperlink" Target="https://podminky.urs.cz/item/CS_URS_2023_01/998741203" TargetMode="External"/><Relationship Id="rId78" Type="http://schemas.openxmlformats.org/officeDocument/2006/relationships/hyperlink" Target="https://podminky.urs.cz/item/CS_URS_2023_01/764002851" TargetMode="External"/><Relationship Id="rId81" Type="http://schemas.openxmlformats.org/officeDocument/2006/relationships/hyperlink" Target="https://podminky.urs.cz/item/CS_URS_2023_01/764216644" TargetMode="External"/><Relationship Id="rId86" Type="http://schemas.openxmlformats.org/officeDocument/2006/relationships/hyperlink" Target="https://podminky.urs.cz/item/CS_URS_2023_01/771121011" TargetMode="External"/><Relationship Id="rId94" Type="http://schemas.openxmlformats.org/officeDocument/2006/relationships/hyperlink" Target="https://podminky.urs.cz/item/CS_URS_2023_01/998771203" TargetMode="External"/><Relationship Id="rId99" Type="http://schemas.openxmlformats.org/officeDocument/2006/relationships/hyperlink" Target="https://podminky.urs.cz/item/CS_URS_2023_01/783823135" TargetMode="External"/><Relationship Id="rId101" Type="http://schemas.openxmlformats.org/officeDocument/2006/relationships/hyperlink" Target="https://podminky.urs.cz/item/CS_URS_2023_01/783826675" TargetMode="External"/><Relationship Id="rId4" Type="http://schemas.openxmlformats.org/officeDocument/2006/relationships/hyperlink" Target="https://podminky.urs.cz/item/CS_URS_2023_01/162211311" TargetMode="External"/><Relationship Id="rId9" Type="http://schemas.openxmlformats.org/officeDocument/2006/relationships/hyperlink" Target="https://podminky.urs.cz/item/CS_URS_2023_01/171201221" TargetMode="External"/><Relationship Id="rId13" Type="http://schemas.openxmlformats.org/officeDocument/2006/relationships/hyperlink" Target="https://podminky.urs.cz/item/CS_URS_2023_01/181912112" TargetMode="External"/><Relationship Id="rId18" Type="http://schemas.openxmlformats.org/officeDocument/2006/relationships/hyperlink" Target="https://podminky.urs.cz/item/CS_URS_2023_01/611311131" TargetMode="External"/><Relationship Id="rId39" Type="http://schemas.openxmlformats.org/officeDocument/2006/relationships/hyperlink" Target="https://podminky.urs.cz/item/CS_URS_2023_01/622531022" TargetMode="External"/><Relationship Id="rId109" Type="http://schemas.openxmlformats.org/officeDocument/2006/relationships/hyperlink" Target="https://podminky.urs.cz/item/CS_URS_2023_01/043002000" TargetMode="External"/><Relationship Id="rId34" Type="http://schemas.openxmlformats.org/officeDocument/2006/relationships/hyperlink" Target="https://podminky.urs.cz/item/CS_URS_2023_01/622232001" TargetMode="External"/><Relationship Id="rId50" Type="http://schemas.openxmlformats.org/officeDocument/2006/relationships/hyperlink" Target="https://podminky.urs.cz/item/CS_URS_2023_01/919726122" TargetMode="External"/><Relationship Id="rId55" Type="http://schemas.openxmlformats.org/officeDocument/2006/relationships/hyperlink" Target="https://podminky.urs.cz/item/CS_URS_2023_01/944511211" TargetMode="External"/><Relationship Id="rId76" Type="http://schemas.openxmlformats.org/officeDocument/2006/relationships/hyperlink" Target="https://podminky.urs.cz/item/CS_URS_2023_01/998763403" TargetMode="External"/><Relationship Id="rId97" Type="http://schemas.openxmlformats.org/officeDocument/2006/relationships/hyperlink" Target="https://podminky.urs.cz/item/CS_URS_2023_01/783315103" TargetMode="External"/><Relationship Id="rId104" Type="http://schemas.openxmlformats.org/officeDocument/2006/relationships/hyperlink" Target="https://podminky.urs.cz/item/CS_URS_2023_01/784211101" TargetMode="External"/><Relationship Id="rId7" Type="http://schemas.openxmlformats.org/officeDocument/2006/relationships/hyperlink" Target="https://podminky.urs.cz/item/CS_URS_2023_01/162751119" TargetMode="External"/><Relationship Id="rId71" Type="http://schemas.openxmlformats.org/officeDocument/2006/relationships/hyperlink" Target="https://podminky.urs.cz/item/CS_URS_2023_01/713121111" TargetMode="External"/><Relationship Id="rId92" Type="http://schemas.openxmlformats.org/officeDocument/2006/relationships/hyperlink" Target="https://podminky.urs.cz/item/CS_URS_2023_01/77157411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7"/>
  <sheetViews>
    <sheetView showGridLines="0" tabSelected="1" workbookViewId="0">
      <selection activeCell="S39" sqref="S39"/>
    </sheetView>
  </sheetViews>
  <sheetFormatPr defaultRowHeight="1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 x14ac:dyDescent="0.2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ht="36.950000000000003" customHeight="1" x14ac:dyDescent="0.2"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S2" s="18" t="s">
        <v>6</v>
      </c>
      <c r="BT2" s="18" t="s">
        <v>7</v>
      </c>
    </row>
    <row r="3" spans="1:74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ht="24.95" customHeight="1" x14ac:dyDescent="0.2">
      <c r="B4" s="21"/>
      <c r="D4" s="22" t="s">
        <v>9</v>
      </c>
      <c r="AR4" s="21"/>
      <c r="AS4" s="23" t="s">
        <v>10</v>
      </c>
      <c r="BS4" s="18" t="s">
        <v>11</v>
      </c>
    </row>
    <row r="5" spans="1:74" ht="12" customHeight="1" x14ac:dyDescent="0.2">
      <c r="B5" s="21"/>
      <c r="D5" s="24" t="s">
        <v>12</v>
      </c>
      <c r="K5" s="251" t="s">
        <v>13</v>
      </c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R5" s="21"/>
      <c r="BS5" s="18" t="s">
        <v>6</v>
      </c>
    </row>
    <row r="6" spans="1:74" ht="36.950000000000003" customHeight="1" x14ac:dyDescent="0.2">
      <c r="B6" s="21"/>
      <c r="D6" s="26" t="s">
        <v>14</v>
      </c>
      <c r="K6" s="253" t="s">
        <v>15</v>
      </c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R6" s="21"/>
      <c r="BS6" s="18" t="s">
        <v>6</v>
      </c>
    </row>
    <row r="7" spans="1:74" ht="12" customHeight="1" x14ac:dyDescent="0.2">
      <c r="B7" s="21"/>
      <c r="D7" s="27" t="s">
        <v>16</v>
      </c>
      <c r="K7" s="25" t="s">
        <v>17</v>
      </c>
      <c r="AK7" s="27" t="s">
        <v>18</v>
      </c>
      <c r="AN7" s="25" t="s">
        <v>17</v>
      </c>
      <c r="AR7" s="21"/>
      <c r="BS7" s="18" t="s">
        <v>6</v>
      </c>
    </row>
    <row r="8" spans="1:74" ht="12" customHeight="1" x14ac:dyDescent="0.2">
      <c r="B8" s="21"/>
      <c r="D8" s="27" t="s">
        <v>19</v>
      </c>
      <c r="K8" s="25" t="s">
        <v>20</v>
      </c>
      <c r="AK8" s="27" t="s">
        <v>21</v>
      </c>
      <c r="AN8" s="25" t="s">
        <v>22</v>
      </c>
      <c r="AR8" s="21"/>
      <c r="BS8" s="18" t="s">
        <v>6</v>
      </c>
    </row>
    <row r="9" spans="1:74" ht="14.45" customHeight="1" x14ac:dyDescent="0.2">
      <c r="B9" s="21"/>
      <c r="AR9" s="21"/>
      <c r="BS9" s="18" t="s">
        <v>6</v>
      </c>
    </row>
    <row r="10" spans="1:74" ht="12" customHeight="1" x14ac:dyDescent="0.2">
      <c r="B10" s="21"/>
      <c r="D10" s="27" t="s">
        <v>23</v>
      </c>
      <c r="AK10" s="27" t="s">
        <v>24</v>
      </c>
      <c r="AN10" s="25" t="s">
        <v>17</v>
      </c>
      <c r="AR10" s="21"/>
      <c r="BS10" s="18" t="s">
        <v>6</v>
      </c>
    </row>
    <row r="11" spans="1:74" ht="18.399999999999999" customHeight="1" x14ac:dyDescent="0.2">
      <c r="B11" s="21"/>
      <c r="E11" s="25" t="s">
        <v>1279</v>
      </c>
      <c r="AK11" s="27" t="s">
        <v>25</v>
      </c>
      <c r="AN11" s="25" t="s">
        <v>17</v>
      </c>
      <c r="AR11" s="21"/>
      <c r="BS11" s="18" t="s">
        <v>6</v>
      </c>
    </row>
    <row r="12" spans="1:74" ht="6.95" customHeight="1" x14ac:dyDescent="0.2">
      <c r="B12" s="21"/>
      <c r="AR12" s="21"/>
      <c r="BS12" s="18" t="s">
        <v>6</v>
      </c>
    </row>
    <row r="13" spans="1:74" ht="12" customHeight="1" x14ac:dyDescent="0.2">
      <c r="B13" s="21"/>
      <c r="D13" s="27" t="s">
        <v>26</v>
      </c>
      <c r="AK13" s="27" t="s">
        <v>24</v>
      </c>
      <c r="AN13" s="25" t="s">
        <v>17</v>
      </c>
      <c r="AR13" s="21"/>
      <c r="BS13" s="18" t="s">
        <v>6</v>
      </c>
    </row>
    <row r="14" spans="1:74" ht="12.75" x14ac:dyDescent="0.2">
      <c r="B14" s="21"/>
      <c r="E14" s="25" t="s">
        <v>1279</v>
      </c>
      <c r="AK14" s="27" t="s">
        <v>25</v>
      </c>
      <c r="AN14" s="25" t="s">
        <v>17</v>
      </c>
      <c r="AR14" s="21"/>
      <c r="BS14" s="18" t="s">
        <v>6</v>
      </c>
    </row>
    <row r="15" spans="1:74" ht="6.95" customHeight="1" x14ac:dyDescent="0.2">
      <c r="B15" s="21"/>
      <c r="AR15" s="21"/>
      <c r="BS15" s="18" t="s">
        <v>4</v>
      </c>
    </row>
    <row r="16" spans="1:74" ht="12" customHeight="1" x14ac:dyDescent="0.2">
      <c r="B16" s="21"/>
      <c r="D16" s="27" t="s">
        <v>27</v>
      </c>
      <c r="AK16" s="27" t="s">
        <v>24</v>
      </c>
      <c r="AN16" s="25" t="s">
        <v>17</v>
      </c>
      <c r="AR16" s="21"/>
      <c r="BS16" s="18" t="s">
        <v>4</v>
      </c>
    </row>
    <row r="17" spans="2:71" ht="18.399999999999999" customHeight="1" x14ac:dyDescent="0.2">
      <c r="B17" s="21"/>
      <c r="E17" s="25" t="s">
        <v>1279</v>
      </c>
      <c r="AK17" s="27" t="s">
        <v>25</v>
      </c>
      <c r="AN17" s="25" t="s">
        <v>17</v>
      </c>
      <c r="AR17" s="21"/>
      <c r="BS17" s="18" t="s">
        <v>28</v>
      </c>
    </row>
    <row r="18" spans="2:71" ht="6.95" customHeight="1" x14ac:dyDescent="0.2">
      <c r="B18" s="21"/>
      <c r="AR18" s="21"/>
      <c r="BS18" s="18" t="s">
        <v>6</v>
      </c>
    </row>
    <row r="19" spans="2:71" ht="12" customHeight="1" x14ac:dyDescent="0.2">
      <c r="B19" s="21"/>
      <c r="D19" s="27" t="s">
        <v>29</v>
      </c>
      <c r="AK19" s="27" t="s">
        <v>24</v>
      </c>
      <c r="AN19" s="25" t="s">
        <v>17</v>
      </c>
      <c r="AR19" s="21"/>
      <c r="BS19" s="18" t="s">
        <v>6</v>
      </c>
    </row>
    <row r="20" spans="2:71" ht="18.399999999999999" customHeight="1" x14ac:dyDescent="0.2">
      <c r="B20" s="21"/>
      <c r="E20" s="292" t="s">
        <v>1280</v>
      </c>
      <c r="AK20" s="27" t="s">
        <v>25</v>
      </c>
      <c r="AN20" s="25" t="s">
        <v>17</v>
      </c>
      <c r="AR20" s="21"/>
      <c r="BS20" s="18" t="s">
        <v>4</v>
      </c>
    </row>
    <row r="21" spans="2:71" ht="6.95" customHeight="1" x14ac:dyDescent="0.2">
      <c r="B21" s="21"/>
      <c r="AR21" s="21"/>
    </row>
    <row r="22" spans="2:71" ht="12" customHeight="1" x14ac:dyDescent="0.2">
      <c r="B22" s="21"/>
      <c r="D22" s="27" t="s">
        <v>30</v>
      </c>
      <c r="AR22" s="21"/>
    </row>
    <row r="23" spans="2:71" ht="59.25" customHeight="1" x14ac:dyDescent="0.2">
      <c r="B23" s="21"/>
      <c r="E23" s="254" t="s">
        <v>31</v>
      </c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R23" s="21"/>
    </row>
    <row r="24" spans="2:71" ht="6.95" customHeight="1" x14ac:dyDescent="0.2">
      <c r="B24" s="21"/>
      <c r="AR24" s="21"/>
    </row>
    <row r="25" spans="2:71" ht="6.95" customHeight="1" x14ac:dyDescent="0.2">
      <c r="B25" s="2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21"/>
    </row>
    <row r="26" spans="2:71" s="1" customFormat="1" ht="25.9" customHeight="1" x14ac:dyDescent="0.2">
      <c r="B26" s="30"/>
      <c r="D26" s="31" t="s">
        <v>32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55">
        <f>ROUND(AG54,2)</f>
        <v>458973.22</v>
      </c>
      <c r="AL26" s="256"/>
      <c r="AM26" s="256"/>
      <c r="AN26" s="256"/>
      <c r="AO26" s="256"/>
      <c r="AR26" s="30"/>
    </row>
    <row r="27" spans="2:71" s="1" customFormat="1" ht="6.95" customHeight="1" x14ac:dyDescent="0.2">
      <c r="B27" s="30"/>
      <c r="AR27" s="30"/>
    </row>
    <row r="28" spans="2:71" s="1" customFormat="1" ht="12.75" x14ac:dyDescent="0.2">
      <c r="B28" s="30"/>
      <c r="L28" s="257" t="s">
        <v>33</v>
      </c>
      <c r="M28" s="257"/>
      <c r="N28" s="257"/>
      <c r="O28" s="257"/>
      <c r="P28" s="257"/>
      <c r="W28" s="257" t="s">
        <v>34</v>
      </c>
      <c r="X28" s="257"/>
      <c r="Y28" s="257"/>
      <c r="Z28" s="257"/>
      <c r="AA28" s="257"/>
      <c r="AB28" s="257"/>
      <c r="AC28" s="257"/>
      <c r="AD28" s="257"/>
      <c r="AE28" s="257"/>
      <c r="AK28" s="257" t="s">
        <v>35</v>
      </c>
      <c r="AL28" s="257"/>
      <c r="AM28" s="257"/>
      <c r="AN28" s="257"/>
      <c r="AO28" s="257"/>
      <c r="AR28" s="30"/>
    </row>
    <row r="29" spans="2:71" s="2" customFormat="1" ht="14.45" customHeight="1" x14ac:dyDescent="0.2">
      <c r="B29" s="34"/>
      <c r="D29" s="27" t="s">
        <v>36</v>
      </c>
      <c r="F29" s="27" t="s">
        <v>37</v>
      </c>
      <c r="L29" s="260">
        <v>0.21</v>
      </c>
      <c r="M29" s="259"/>
      <c r="N29" s="259"/>
      <c r="O29" s="259"/>
      <c r="P29" s="259"/>
      <c r="W29" s="258">
        <f>ROUND(AZ54, 2)</f>
        <v>0</v>
      </c>
      <c r="X29" s="259"/>
      <c r="Y29" s="259"/>
      <c r="Z29" s="259"/>
      <c r="AA29" s="259"/>
      <c r="AB29" s="259"/>
      <c r="AC29" s="259"/>
      <c r="AD29" s="259"/>
      <c r="AE29" s="259"/>
      <c r="AK29" s="258">
        <f>ROUND(AV54, 2)</f>
        <v>0</v>
      </c>
      <c r="AL29" s="259"/>
      <c r="AM29" s="259"/>
      <c r="AN29" s="259"/>
      <c r="AO29" s="259"/>
      <c r="AR29" s="34"/>
    </row>
    <row r="30" spans="2:71" s="2" customFormat="1" ht="14.45" customHeight="1" x14ac:dyDescent="0.2">
      <c r="B30" s="34"/>
      <c r="F30" s="27" t="s">
        <v>38</v>
      </c>
      <c r="L30" s="260">
        <v>0.15</v>
      </c>
      <c r="M30" s="259"/>
      <c r="N30" s="259"/>
      <c r="O30" s="259"/>
      <c r="P30" s="259"/>
      <c r="W30" s="258">
        <f>ROUND(BA54, 2)</f>
        <v>458973.22</v>
      </c>
      <c r="X30" s="259"/>
      <c r="Y30" s="259"/>
      <c r="Z30" s="259"/>
      <c r="AA30" s="259"/>
      <c r="AB30" s="259"/>
      <c r="AC30" s="259"/>
      <c r="AD30" s="259"/>
      <c r="AE30" s="259"/>
      <c r="AK30" s="258">
        <f>ROUND(AW54, 2)</f>
        <v>68845.98</v>
      </c>
      <c r="AL30" s="259"/>
      <c r="AM30" s="259"/>
      <c r="AN30" s="259"/>
      <c r="AO30" s="259"/>
      <c r="AR30" s="34"/>
    </row>
    <row r="31" spans="2:71" s="2" customFormat="1" ht="14.45" hidden="1" customHeight="1" x14ac:dyDescent="0.2">
      <c r="B31" s="34"/>
      <c r="F31" s="27" t="s">
        <v>39</v>
      </c>
      <c r="L31" s="260">
        <v>0.21</v>
      </c>
      <c r="M31" s="259"/>
      <c r="N31" s="259"/>
      <c r="O31" s="259"/>
      <c r="P31" s="259"/>
      <c r="W31" s="258">
        <f>ROUND(BB54, 2)</f>
        <v>0</v>
      </c>
      <c r="X31" s="259"/>
      <c r="Y31" s="259"/>
      <c r="Z31" s="259"/>
      <c r="AA31" s="259"/>
      <c r="AB31" s="259"/>
      <c r="AC31" s="259"/>
      <c r="AD31" s="259"/>
      <c r="AE31" s="259"/>
      <c r="AK31" s="258">
        <v>0</v>
      </c>
      <c r="AL31" s="259"/>
      <c r="AM31" s="259"/>
      <c r="AN31" s="259"/>
      <c r="AO31" s="259"/>
      <c r="AR31" s="34"/>
    </row>
    <row r="32" spans="2:71" s="2" customFormat="1" ht="14.45" hidden="1" customHeight="1" x14ac:dyDescent="0.2">
      <c r="B32" s="34"/>
      <c r="F32" s="27" t="s">
        <v>40</v>
      </c>
      <c r="L32" s="260">
        <v>0.15</v>
      </c>
      <c r="M32" s="259"/>
      <c r="N32" s="259"/>
      <c r="O32" s="259"/>
      <c r="P32" s="259"/>
      <c r="W32" s="258">
        <f>ROUND(BC54, 2)</f>
        <v>0</v>
      </c>
      <c r="X32" s="259"/>
      <c r="Y32" s="259"/>
      <c r="Z32" s="259"/>
      <c r="AA32" s="259"/>
      <c r="AB32" s="259"/>
      <c r="AC32" s="259"/>
      <c r="AD32" s="259"/>
      <c r="AE32" s="259"/>
      <c r="AK32" s="258">
        <v>0</v>
      </c>
      <c r="AL32" s="259"/>
      <c r="AM32" s="259"/>
      <c r="AN32" s="259"/>
      <c r="AO32" s="259"/>
      <c r="AR32" s="34"/>
    </row>
    <row r="33" spans="2:44" s="2" customFormat="1" ht="14.45" hidden="1" customHeight="1" x14ac:dyDescent="0.2">
      <c r="B33" s="34"/>
      <c r="F33" s="27" t="s">
        <v>41</v>
      </c>
      <c r="L33" s="260">
        <v>0</v>
      </c>
      <c r="M33" s="259"/>
      <c r="N33" s="259"/>
      <c r="O33" s="259"/>
      <c r="P33" s="259"/>
      <c r="W33" s="258">
        <f>ROUND(BD54, 2)</f>
        <v>0</v>
      </c>
      <c r="X33" s="259"/>
      <c r="Y33" s="259"/>
      <c r="Z33" s="259"/>
      <c r="AA33" s="259"/>
      <c r="AB33" s="259"/>
      <c r="AC33" s="259"/>
      <c r="AD33" s="259"/>
      <c r="AE33" s="259"/>
      <c r="AK33" s="258">
        <v>0</v>
      </c>
      <c r="AL33" s="259"/>
      <c r="AM33" s="259"/>
      <c r="AN33" s="259"/>
      <c r="AO33" s="259"/>
      <c r="AR33" s="34"/>
    </row>
    <row r="34" spans="2:44" s="1" customFormat="1" ht="6.95" customHeight="1" x14ac:dyDescent="0.2">
      <c r="B34" s="30"/>
      <c r="AR34" s="30"/>
    </row>
    <row r="35" spans="2:44" s="1" customFormat="1" ht="25.9" customHeight="1" x14ac:dyDescent="0.2">
      <c r="B35" s="30"/>
      <c r="C35" s="35"/>
      <c r="D35" s="36" t="s">
        <v>42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43</v>
      </c>
      <c r="U35" s="37"/>
      <c r="V35" s="37"/>
      <c r="W35" s="37"/>
      <c r="X35" s="261" t="s">
        <v>44</v>
      </c>
      <c r="Y35" s="262"/>
      <c r="Z35" s="262"/>
      <c r="AA35" s="262"/>
      <c r="AB35" s="262"/>
      <c r="AC35" s="37"/>
      <c r="AD35" s="37"/>
      <c r="AE35" s="37"/>
      <c r="AF35" s="37"/>
      <c r="AG35" s="37"/>
      <c r="AH35" s="37"/>
      <c r="AI35" s="37"/>
      <c r="AJ35" s="37"/>
      <c r="AK35" s="263">
        <f>SUM(AK26:AK33)</f>
        <v>527819.19999999995</v>
      </c>
      <c r="AL35" s="262"/>
      <c r="AM35" s="262"/>
      <c r="AN35" s="262"/>
      <c r="AO35" s="264"/>
      <c r="AP35" s="35"/>
      <c r="AQ35" s="35"/>
      <c r="AR35" s="30"/>
    </row>
    <row r="36" spans="2:44" s="1" customFormat="1" ht="6.95" customHeight="1" x14ac:dyDescent="0.2">
      <c r="B36" s="30"/>
      <c r="AR36" s="30"/>
    </row>
    <row r="37" spans="2:44" s="1" customFormat="1" ht="6.95" customHeight="1" x14ac:dyDescent="0.2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0"/>
    </row>
    <row r="41" spans="2:44" s="1" customFormat="1" ht="6.95" customHeight="1" x14ac:dyDescent="0.2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30"/>
    </row>
    <row r="42" spans="2:44" s="1" customFormat="1" ht="24.95" customHeight="1" x14ac:dyDescent="0.2">
      <c r="B42" s="30"/>
      <c r="C42" s="22" t="s">
        <v>45</v>
      </c>
      <c r="AR42" s="30"/>
    </row>
    <row r="43" spans="2:44" s="1" customFormat="1" ht="6.95" customHeight="1" x14ac:dyDescent="0.2">
      <c r="B43" s="30"/>
      <c r="AR43" s="30"/>
    </row>
    <row r="44" spans="2:44" s="3" customFormat="1" ht="12" customHeight="1" x14ac:dyDescent="0.2">
      <c r="B44" s="43"/>
      <c r="C44" s="27" t="s">
        <v>12</v>
      </c>
      <c r="L44" s="3" t="str">
        <f>K5</f>
        <v>00</v>
      </c>
      <c r="AR44" s="43"/>
    </row>
    <row r="45" spans="2:44" s="4" customFormat="1" ht="36.950000000000003" customHeight="1" x14ac:dyDescent="0.2">
      <c r="B45" s="44"/>
      <c r="C45" s="45" t="s">
        <v>14</v>
      </c>
      <c r="L45" s="265" t="str">
        <f>K6</f>
        <v>Zateplení bytového domu - Loket, Sportovní č.p. 546-548</v>
      </c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R45" s="44"/>
    </row>
    <row r="46" spans="2:44" s="1" customFormat="1" ht="6.95" customHeight="1" x14ac:dyDescent="0.2">
      <c r="B46" s="30"/>
      <c r="AR46" s="30"/>
    </row>
    <row r="47" spans="2:44" s="1" customFormat="1" ht="12" customHeight="1" x14ac:dyDescent="0.2">
      <c r="B47" s="30"/>
      <c r="C47" s="27" t="s">
        <v>19</v>
      </c>
      <c r="L47" s="46" t="str">
        <f>IF(K8="","",K8)</f>
        <v>Loket, Sportovní č.p. 546-548</v>
      </c>
      <c r="AI47" s="27" t="s">
        <v>21</v>
      </c>
      <c r="AM47" s="267" t="str">
        <f>IF(AN8= "","",AN8)</f>
        <v>11. 2. 2023</v>
      </c>
      <c r="AN47" s="267"/>
      <c r="AR47" s="30"/>
    </row>
    <row r="48" spans="2:44" s="1" customFormat="1" ht="6.95" customHeight="1" x14ac:dyDescent="0.2">
      <c r="B48" s="30"/>
      <c r="AR48" s="30"/>
    </row>
    <row r="49" spans="1:90" s="1" customFormat="1" ht="15.2" customHeight="1" x14ac:dyDescent="0.2">
      <c r="B49" s="30"/>
      <c r="C49" s="27" t="s">
        <v>23</v>
      </c>
      <c r="L49" s="3" t="str">
        <f>IF(E11= "","",E11)</f>
        <v>xxxx</v>
      </c>
      <c r="AI49" s="27" t="s">
        <v>27</v>
      </c>
      <c r="AM49" s="268" t="str">
        <f>IF(E17="","",E17)</f>
        <v>xxxx</v>
      </c>
      <c r="AN49" s="269"/>
      <c r="AO49" s="269"/>
      <c r="AP49" s="269"/>
      <c r="AR49" s="30"/>
      <c r="AS49" s="270" t="s">
        <v>46</v>
      </c>
      <c r="AT49" s="271"/>
      <c r="AU49" s="48"/>
      <c r="AV49" s="48"/>
      <c r="AW49" s="48"/>
      <c r="AX49" s="48"/>
      <c r="AY49" s="48"/>
      <c r="AZ49" s="48"/>
      <c r="BA49" s="48"/>
      <c r="BB49" s="48"/>
      <c r="BC49" s="48"/>
      <c r="BD49" s="49"/>
    </row>
    <row r="50" spans="1:90" s="1" customFormat="1" ht="15.2" customHeight="1" x14ac:dyDescent="0.2">
      <c r="B50" s="30"/>
      <c r="C50" s="27" t="s">
        <v>26</v>
      </c>
      <c r="L50" s="3" t="str">
        <f>IF(E14="","",E14)</f>
        <v>xxxx</v>
      </c>
      <c r="AI50" s="27" t="s">
        <v>29</v>
      </c>
      <c r="AM50" s="268" t="str">
        <f>IF(E20="","",E20)</f>
        <v>www.stavebnikalkulace.cz</v>
      </c>
      <c r="AN50" s="269"/>
      <c r="AO50" s="269"/>
      <c r="AP50" s="269"/>
      <c r="AR50" s="30"/>
      <c r="AS50" s="272"/>
      <c r="AT50" s="273"/>
      <c r="BD50" s="51"/>
    </row>
    <row r="51" spans="1:90" s="1" customFormat="1" ht="10.9" customHeight="1" x14ac:dyDescent="0.2">
      <c r="B51" s="30"/>
      <c r="AR51" s="30"/>
      <c r="AS51" s="272"/>
      <c r="AT51" s="273"/>
      <c r="BD51" s="51"/>
    </row>
    <row r="52" spans="1:90" s="1" customFormat="1" ht="29.25" customHeight="1" x14ac:dyDescent="0.2">
      <c r="B52" s="30"/>
      <c r="C52" s="274" t="s">
        <v>47</v>
      </c>
      <c r="D52" s="275"/>
      <c r="E52" s="275"/>
      <c r="F52" s="275"/>
      <c r="G52" s="275"/>
      <c r="H52" s="52"/>
      <c r="I52" s="276" t="s">
        <v>48</v>
      </c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7" t="s">
        <v>49</v>
      </c>
      <c r="AH52" s="275"/>
      <c r="AI52" s="275"/>
      <c r="AJ52" s="275"/>
      <c r="AK52" s="275"/>
      <c r="AL52" s="275"/>
      <c r="AM52" s="275"/>
      <c r="AN52" s="276" t="s">
        <v>50</v>
      </c>
      <c r="AO52" s="275"/>
      <c r="AP52" s="275"/>
      <c r="AQ52" s="53" t="s">
        <v>51</v>
      </c>
      <c r="AR52" s="30"/>
      <c r="AS52" s="54" t="s">
        <v>52</v>
      </c>
      <c r="AT52" s="55" t="s">
        <v>53</v>
      </c>
      <c r="AU52" s="55" t="s">
        <v>54</v>
      </c>
      <c r="AV52" s="55" t="s">
        <v>55</v>
      </c>
      <c r="AW52" s="55" t="s">
        <v>56</v>
      </c>
      <c r="AX52" s="55" t="s">
        <v>57</v>
      </c>
      <c r="AY52" s="55" t="s">
        <v>58</v>
      </c>
      <c r="AZ52" s="55" t="s">
        <v>59</v>
      </c>
      <c r="BA52" s="55" t="s">
        <v>60</v>
      </c>
      <c r="BB52" s="55" t="s">
        <v>61</v>
      </c>
      <c r="BC52" s="55" t="s">
        <v>62</v>
      </c>
      <c r="BD52" s="56" t="s">
        <v>63</v>
      </c>
    </row>
    <row r="53" spans="1:90" s="1" customFormat="1" ht="10.9" customHeight="1" x14ac:dyDescent="0.2">
      <c r="B53" s="30"/>
      <c r="AR53" s="30"/>
      <c r="AS53" s="57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9"/>
    </row>
    <row r="54" spans="1:90" s="5" customFormat="1" ht="32.450000000000003" customHeight="1" x14ac:dyDescent="0.2">
      <c r="B54" s="58"/>
      <c r="C54" s="59" t="s">
        <v>64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281">
        <f>ROUND(AG55,2)</f>
        <v>458973.22</v>
      </c>
      <c r="AH54" s="281"/>
      <c r="AI54" s="281"/>
      <c r="AJ54" s="281"/>
      <c r="AK54" s="281"/>
      <c r="AL54" s="281"/>
      <c r="AM54" s="281"/>
      <c r="AN54" s="282">
        <f>SUM(AG54,AT54)</f>
        <v>527819.19999999995</v>
      </c>
      <c r="AO54" s="282"/>
      <c r="AP54" s="282"/>
      <c r="AQ54" s="62" t="s">
        <v>17</v>
      </c>
      <c r="AR54" s="58"/>
      <c r="AS54" s="63">
        <f>ROUND(AS55,2)</f>
        <v>0</v>
      </c>
      <c r="AT54" s="64">
        <f>ROUND(SUM(AV54:AW54),2)</f>
        <v>68845.98</v>
      </c>
      <c r="AU54" s="65">
        <f>ROUND(AU55,5)</f>
        <v>7144.7815099999998</v>
      </c>
      <c r="AV54" s="64">
        <f>ROUND(AZ54*L29,2)</f>
        <v>0</v>
      </c>
      <c r="AW54" s="64">
        <f>ROUND(BA54*L30,2)</f>
        <v>68845.98</v>
      </c>
      <c r="AX54" s="64">
        <f>ROUND(BB54*L29,2)</f>
        <v>0</v>
      </c>
      <c r="AY54" s="64">
        <f>ROUND(BC54*L30,2)</f>
        <v>0</v>
      </c>
      <c r="AZ54" s="64">
        <f>ROUND(AZ55,2)</f>
        <v>0</v>
      </c>
      <c r="BA54" s="64">
        <f>ROUND(BA55,2)</f>
        <v>458973.22</v>
      </c>
      <c r="BB54" s="64">
        <f>ROUND(BB55,2)</f>
        <v>0</v>
      </c>
      <c r="BC54" s="64">
        <f>ROUND(BC55,2)</f>
        <v>0</v>
      </c>
      <c r="BD54" s="66">
        <f>ROUND(BD55,2)</f>
        <v>0</v>
      </c>
      <c r="BS54" s="67" t="s">
        <v>65</v>
      </c>
      <c r="BT54" s="67" t="s">
        <v>66</v>
      </c>
      <c r="BV54" s="67" t="s">
        <v>67</v>
      </c>
      <c r="BW54" s="67" t="s">
        <v>5</v>
      </c>
      <c r="BX54" s="67" t="s">
        <v>68</v>
      </c>
      <c r="CL54" s="67" t="s">
        <v>17</v>
      </c>
    </row>
    <row r="55" spans="1:90" s="6" customFormat="1" ht="24.75" customHeight="1" x14ac:dyDescent="0.2">
      <c r="A55" s="68" t="s">
        <v>69</v>
      </c>
      <c r="B55" s="69"/>
      <c r="C55" s="70"/>
      <c r="D55" s="280" t="s">
        <v>13</v>
      </c>
      <c r="E55" s="280"/>
      <c r="F55" s="280"/>
      <c r="G55" s="280"/>
      <c r="H55" s="280"/>
      <c r="I55" s="71"/>
      <c r="J55" s="280" t="s">
        <v>15</v>
      </c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78">
        <f>'00 - Zateplení bytového d...'!J28</f>
        <v>458973.22</v>
      </c>
      <c r="AH55" s="279"/>
      <c r="AI55" s="279"/>
      <c r="AJ55" s="279"/>
      <c r="AK55" s="279"/>
      <c r="AL55" s="279"/>
      <c r="AM55" s="279"/>
      <c r="AN55" s="278">
        <f>SUM(AG55,AT55)</f>
        <v>527819.19999999995</v>
      </c>
      <c r="AO55" s="279"/>
      <c r="AP55" s="279"/>
      <c r="AQ55" s="72" t="s">
        <v>70</v>
      </c>
      <c r="AR55" s="69"/>
      <c r="AS55" s="73">
        <v>0</v>
      </c>
      <c r="AT55" s="74">
        <f>ROUND(SUM(AV55:AW55),2)</f>
        <v>68845.98</v>
      </c>
      <c r="AU55" s="75">
        <f>'00 - Zateplení bytového d...'!P96</f>
        <v>7144.7815110000001</v>
      </c>
      <c r="AV55" s="74">
        <f>'00 - Zateplení bytového d...'!J31</f>
        <v>0</v>
      </c>
      <c r="AW55" s="74">
        <f>'00 - Zateplení bytového d...'!J32</f>
        <v>68845.98</v>
      </c>
      <c r="AX55" s="74">
        <f>'00 - Zateplení bytového d...'!J33</f>
        <v>0</v>
      </c>
      <c r="AY55" s="74">
        <f>'00 - Zateplení bytového d...'!J34</f>
        <v>0</v>
      </c>
      <c r="AZ55" s="74">
        <f>'00 - Zateplení bytového d...'!F31</f>
        <v>0</v>
      </c>
      <c r="BA55" s="74">
        <f>'00 - Zateplení bytového d...'!F32</f>
        <v>458973.22</v>
      </c>
      <c r="BB55" s="74">
        <f>'00 - Zateplení bytového d...'!F33</f>
        <v>0</v>
      </c>
      <c r="BC55" s="74">
        <f>'00 - Zateplení bytového d...'!F34</f>
        <v>0</v>
      </c>
      <c r="BD55" s="76">
        <f>'00 - Zateplení bytového d...'!F35</f>
        <v>0</v>
      </c>
      <c r="BT55" s="77" t="s">
        <v>71</v>
      </c>
      <c r="BU55" s="77" t="s">
        <v>72</v>
      </c>
      <c r="BV55" s="77" t="s">
        <v>67</v>
      </c>
      <c r="BW55" s="77" t="s">
        <v>5</v>
      </c>
      <c r="BX55" s="77" t="s">
        <v>68</v>
      </c>
      <c r="CL55" s="77" t="s">
        <v>17</v>
      </c>
    </row>
    <row r="56" spans="1:90" s="1" customFormat="1" ht="30" customHeight="1" x14ac:dyDescent="0.2">
      <c r="B56" s="30"/>
      <c r="AR56" s="30"/>
    </row>
    <row r="57" spans="1:90" s="1" customFormat="1" ht="6.95" customHeight="1" x14ac:dyDescent="0.2"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30"/>
    </row>
  </sheetData>
  <sheetProtection algorithmName="SHA-512" hashValue="5T9nYJXjGXFzVJhyZyhr82MJtDf+nyBEJZojwZaPKmUQbzuClzQvZfFtgzXBfbhx5LN9DLUFvRCZr/t9nN8nSQ==" saltValue="D6DupEpJDPIYcLEO8wdDtQ==" spinCount="100000" sheet="1" objects="1" scenarios="1" formatColumns="0" formatRows="0"/>
  <mergeCells count="40">
    <mergeCell ref="AR2:BE2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55" location="'00 - Zateplení bytového d...'!C2" display="/" xr:uid="{00000000-0004-0000-0000-000000000000}"/>
    <hyperlink ref="E20" r:id="rId1" xr:uid="{10BD8D47-77F0-4D7B-B4A4-51B375EB1DA2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M758"/>
  <sheetViews>
    <sheetView showGridLines="0" workbookViewId="0">
      <selection activeCell="I753" sqref="I753"/>
    </sheetView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11.25" x14ac:dyDescent="0.2"/>
    <row r="2" spans="2:46" ht="36.950000000000003" customHeight="1" x14ac:dyDescent="0.2"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8" t="s">
        <v>5</v>
      </c>
    </row>
    <row r="3" spans="2:46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71</v>
      </c>
    </row>
    <row r="4" spans="2:46" ht="24.95" customHeight="1" x14ac:dyDescent="0.2">
      <c r="B4" s="21"/>
      <c r="D4" s="22" t="s">
        <v>73</v>
      </c>
      <c r="L4" s="21"/>
      <c r="M4" s="78" t="s">
        <v>10</v>
      </c>
      <c r="AT4" s="18" t="s">
        <v>4</v>
      </c>
    </row>
    <row r="5" spans="2:46" ht="6.95" customHeight="1" x14ac:dyDescent="0.2">
      <c r="B5" s="21"/>
      <c r="L5" s="21"/>
    </row>
    <row r="6" spans="2:46" s="1" customFormat="1" ht="12" customHeight="1" x14ac:dyDescent="0.2">
      <c r="B6" s="30"/>
      <c r="D6" s="27" t="s">
        <v>14</v>
      </c>
      <c r="L6" s="30"/>
    </row>
    <row r="7" spans="2:46" s="1" customFormat="1" ht="16.5" customHeight="1" x14ac:dyDescent="0.2">
      <c r="B7" s="30"/>
      <c r="E7" s="265" t="s">
        <v>15</v>
      </c>
      <c r="F7" s="283"/>
      <c r="G7" s="283"/>
      <c r="H7" s="283"/>
      <c r="L7" s="30"/>
    </row>
    <row r="8" spans="2:46" s="1" customFormat="1" ht="11.25" x14ac:dyDescent="0.2">
      <c r="B8" s="30"/>
      <c r="L8" s="30"/>
    </row>
    <row r="9" spans="2:46" s="1" customFormat="1" ht="12" customHeight="1" x14ac:dyDescent="0.2">
      <c r="B9" s="30"/>
      <c r="D9" s="27" t="s">
        <v>16</v>
      </c>
      <c r="F9" s="25" t="s">
        <v>17</v>
      </c>
      <c r="I9" s="27" t="s">
        <v>18</v>
      </c>
      <c r="J9" s="25" t="s">
        <v>17</v>
      </c>
      <c r="L9" s="30"/>
    </row>
    <row r="10" spans="2:46" s="1" customFormat="1" ht="12" customHeight="1" x14ac:dyDescent="0.2">
      <c r="B10" s="30"/>
      <c r="D10" s="27" t="s">
        <v>19</v>
      </c>
      <c r="F10" s="25" t="s">
        <v>20</v>
      </c>
      <c r="I10" s="27" t="s">
        <v>21</v>
      </c>
      <c r="J10" s="47" t="str">
        <f>'Rekapitulace stavby'!AN8</f>
        <v>11. 2. 2023</v>
      </c>
      <c r="L10" s="30"/>
    </row>
    <row r="11" spans="2:46" s="1" customFormat="1" ht="10.9" customHeight="1" x14ac:dyDescent="0.2">
      <c r="B11" s="30"/>
      <c r="L11" s="30"/>
    </row>
    <row r="12" spans="2:46" s="1" customFormat="1" ht="12" customHeight="1" x14ac:dyDescent="0.2">
      <c r="B12" s="30"/>
      <c r="D12" s="27" t="s">
        <v>23</v>
      </c>
      <c r="I12" s="27" t="s">
        <v>24</v>
      </c>
      <c r="J12" s="25" t="s">
        <v>17</v>
      </c>
      <c r="L12" s="30"/>
    </row>
    <row r="13" spans="2:46" s="1" customFormat="1" ht="18" customHeight="1" x14ac:dyDescent="0.2">
      <c r="B13" s="30"/>
      <c r="E13" s="25" t="s">
        <v>1279</v>
      </c>
      <c r="I13" s="27" t="s">
        <v>25</v>
      </c>
      <c r="J13" s="25" t="s">
        <v>17</v>
      </c>
      <c r="L13" s="30"/>
    </row>
    <row r="14" spans="2:46" s="1" customFormat="1" ht="6.95" customHeight="1" x14ac:dyDescent="0.2">
      <c r="B14" s="30"/>
      <c r="L14" s="30"/>
    </row>
    <row r="15" spans="2:46" s="1" customFormat="1" ht="12" customHeight="1" x14ac:dyDescent="0.2">
      <c r="B15" s="30"/>
      <c r="D15" s="27" t="s">
        <v>26</v>
      </c>
      <c r="I15" s="27" t="s">
        <v>24</v>
      </c>
      <c r="J15" s="25" t="s">
        <v>17</v>
      </c>
      <c r="L15" s="30"/>
    </row>
    <row r="16" spans="2:46" s="1" customFormat="1" ht="18" customHeight="1" x14ac:dyDescent="0.2">
      <c r="B16" s="30"/>
      <c r="E16" s="25" t="s">
        <v>1279</v>
      </c>
      <c r="I16" s="27" t="s">
        <v>25</v>
      </c>
      <c r="J16" s="25" t="s">
        <v>17</v>
      </c>
      <c r="L16" s="30"/>
    </row>
    <row r="17" spans="2:12" s="1" customFormat="1" ht="6.95" customHeight="1" x14ac:dyDescent="0.2">
      <c r="B17" s="30"/>
      <c r="L17" s="30"/>
    </row>
    <row r="18" spans="2:12" s="1" customFormat="1" ht="12" customHeight="1" x14ac:dyDescent="0.2">
      <c r="B18" s="30"/>
      <c r="D18" s="27" t="s">
        <v>27</v>
      </c>
      <c r="I18" s="27" t="s">
        <v>24</v>
      </c>
      <c r="J18" s="25" t="s">
        <v>17</v>
      </c>
      <c r="L18" s="30"/>
    </row>
    <row r="19" spans="2:12" s="1" customFormat="1" ht="18" customHeight="1" x14ac:dyDescent="0.2">
      <c r="B19" s="30"/>
      <c r="E19" s="25" t="s">
        <v>1279</v>
      </c>
      <c r="I19" s="27" t="s">
        <v>25</v>
      </c>
      <c r="J19" s="25" t="s">
        <v>17</v>
      </c>
      <c r="L19" s="30"/>
    </row>
    <row r="20" spans="2:12" s="1" customFormat="1" ht="6.95" customHeight="1" x14ac:dyDescent="0.2">
      <c r="B20" s="30"/>
      <c r="L20" s="30"/>
    </row>
    <row r="21" spans="2:12" s="1" customFormat="1" ht="12" customHeight="1" x14ac:dyDescent="0.2">
      <c r="B21" s="30"/>
      <c r="D21" s="27" t="s">
        <v>29</v>
      </c>
      <c r="I21" s="27" t="s">
        <v>24</v>
      </c>
      <c r="J21" s="25" t="s">
        <v>17</v>
      </c>
      <c r="L21" s="30"/>
    </row>
    <row r="22" spans="2:12" s="1" customFormat="1" ht="18" customHeight="1" x14ac:dyDescent="0.2">
      <c r="B22" s="30"/>
      <c r="E22" s="292" t="s">
        <v>1280</v>
      </c>
      <c r="I22" s="27" t="s">
        <v>25</v>
      </c>
      <c r="J22" s="25" t="s">
        <v>17</v>
      </c>
      <c r="L22" s="30"/>
    </row>
    <row r="23" spans="2:12" s="1" customFormat="1" ht="6.95" customHeight="1" x14ac:dyDescent="0.2">
      <c r="B23" s="30"/>
      <c r="L23" s="30"/>
    </row>
    <row r="24" spans="2:12" s="1" customFormat="1" ht="12" customHeight="1" x14ac:dyDescent="0.2">
      <c r="B24" s="30"/>
      <c r="D24" s="27" t="s">
        <v>30</v>
      </c>
      <c r="L24" s="30"/>
    </row>
    <row r="25" spans="2:12" s="7" customFormat="1" ht="59.25" customHeight="1" x14ac:dyDescent="0.2">
      <c r="B25" s="79"/>
      <c r="E25" s="254" t="s">
        <v>74</v>
      </c>
      <c r="F25" s="254"/>
      <c r="G25" s="254"/>
      <c r="H25" s="254"/>
      <c r="L25" s="79"/>
    </row>
    <row r="26" spans="2:12" s="1" customFormat="1" ht="6.95" customHeight="1" x14ac:dyDescent="0.2">
      <c r="B26" s="30"/>
      <c r="L26" s="30"/>
    </row>
    <row r="27" spans="2:12" s="1" customFormat="1" ht="6.95" customHeight="1" x14ac:dyDescent="0.2">
      <c r="B27" s="30"/>
      <c r="D27" s="48"/>
      <c r="E27" s="48"/>
      <c r="F27" s="48"/>
      <c r="G27" s="48"/>
      <c r="H27" s="48"/>
      <c r="I27" s="48"/>
      <c r="J27" s="48"/>
      <c r="K27" s="48"/>
      <c r="L27" s="30"/>
    </row>
    <row r="28" spans="2:12" s="1" customFormat="1" ht="25.35" customHeight="1" x14ac:dyDescent="0.2">
      <c r="B28" s="30"/>
      <c r="D28" s="80" t="s">
        <v>32</v>
      </c>
      <c r="J28" s="61">
        <f>ROUND(J96, 2)</f>
        <v>458973.22</v>
      </c>
      <c r="L28" s="30"/>
    </row>
    <row r="29" spans="2:12" s="1" customFormat="1" ht="6.95" customHeight="1" x14ac:dyDescent="0.2">
      <c r="B29" s="30"/>
      <c r="D29" s="48"/>
      <c r="E29" s="48"/>
      <c r="F29" s="48"/>
      <c r="G29" s="48"/>
      <c r="H29" s="48"/>
      <c r="I29" s="48"/>
      <c r="J29" s="48"/>
      <c r="K29" s="48"/>
      <c r="L29" s="30"/>
    </row>
    <row r="30" spans="2:12" s="1" customFormat="1" ht="14.45" customHeight="1" x14ac:dyDescent="0.2">
      <c r="B30" s="30"/>
      <c r="F30" s="33" t="s">
        <v>34</v>
      </c>
      <c r="I30" s="33" t="s">
        <v>33</v>
      </c>
      <c r="J30" s="33" t="s">
        <v>35</v>
      </c>
      <c r="L30" s="30"/>
    </row>
    <row r="31" spans="2:12" s="1" customFormat="1" ht="14.45" customHeight="1" x14ac:dyDescent="0.2">
      <c r="B31" s="30"/>
      <c r="D31" s="50" t="s">
        <v>36</v>
      </c>
      <c r="E31" s="27" t="s">
        <v>37</v>
      </c>
      <c r="F31" s="81">
        <f>ROUND((SUM(BE96:BE757)),  2)</f>
        <v>0</v>
      </c>
      <c r="I31" s="82">
        <v>0.21</v>
      </c>
      <c r="J31" s="81">
        <f>ROUND(((SUM(BE96:BE757))*I31),  2)</f>
        <v>0</v>
      </c>
      <c r="L31" s="30"/>
    </row>
    <row r="32" spans="2:12" s="1" customFormat="1" ht="14.45" customHeight="1" x14ac:dyDescent="0.2">
      <c r="B32" s="30"/>
      <c r="E32" s="27" t="s">
        <v>38</v>
      </c>
      <c r="F32" s="81">
        <f>ROUND((SUM(BF96:BF757)),  2)</f>
        <v>458973.22</v>
      </c>
      <c r="I32" s="82">
        <v>0.15</v>
      </c>
      <c r="J32" s="81">
        <f>ROUND(((SUM(BF96:BF757))*I32),  2)</f>
        <v>68845.98</v>
      </c>
      <c r="L32" s="30"/>
    </row>
    <row r="33" spans="2:12" s="1" customFormat="1" ht="14.45" hidden="1" customHeight="1" x14ac:dyDescent="0.2">
      <c r="B33" s="30"/>
      <c r="E33" s="27" t="s">
        <v>39</v>
      </c>
      <c r="F33" s="81">
        <f>ROUND((SUM(BG96:BG757)),  2)</f>
        <v>0</v>
      </c>
      <c r="I33" s="82">
        <v>0.21</v>
      </c>
      <c r="J33" s="81">
        <f>0</f>
        <v>0</v>
      </c>
      <c r="L33" s="30"/>
    </row>
    <row r="34" spans="2:12" s="1" customFormat="1" ht="14.45" hidden="1" customHeight="1" x14ac:dyDescent="0.2">
      <c r="B34" s="30"/>
      <c r="E34" s="27" t="s">
        <v>40</v>
      </c>
      <c r="F34" s="81">
        <f>ROUND((SUM(BH96:BH757)),  2)</f>
        <v>0</v>
      </c>
      <c r="I34" s="82">
        <v>0.15</v>
      </c>
      <c r="J34" s="81">
        <f>0</f>
        <v>0</v>
      </c>
      <c r="L34" s="30"/>
    </row>
    <row r="35" spans="2:12" s="1" customFormat="1" ht="14.45" hidden="1" customHeight="1" x14ac:dyDescent="0.2">
      <c r="B35" s="30"/>
      <c r="E35" s="27" t="s">
        <v>41</v>
      </c>
      <c r="F35" s="81">
        <f>ROUND((SUM(BI96:BI757)),  2)</f>
        <v>0</v>
      </c>
      <c r="I35" s="82">
        <v>0</v>
      </c>
      <c r="J35" s="81">
        <f>0</f>
        <v>0</v>
      </c>
      <c r="L35" s="30"/>
    </row>
    <row r="36" spans="2:12" s="1" customFormat="1" ht="6.95" customHeight="1" x14ac:dyDescent="0.2">
      <c r="B36" s="30"/>
      <c r="L36" s="30"/>
    </row>
    <row r="37" spans="2:12" s="1" customFormat="1" ht="25.35" customHeight="1" x14ac:dyDescent="0.2">
      <c r="B37" s="30"/>
      <c r="C37" s="83"/>
      <c r="D37" s="84" t="s">
        <v>42</v>
      </c>
      <c r="E37" s="52"/>
      <c r="F37" s="52"/>
      <c r="G37" s="85" t="s">
        <v>43</v>
      </c>
      <c r="H37" s="86" t="s">
        <v>44</v>
      </c>
      <c r="I37" s="52"/>
      <c r="J37" s="87">
        <f>SUM(J28:J35)</f>
        <v>527819.19999999995</v>
      </c>
      <c r="K37" s="88"/>
      <c r="L37" s="30"/>
    </row>
    <row r="38" spans="2:12" s="1" customFormat="1" ht="14.45" customHeight="1" x14ac:dyDescent="0.2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30"/>
    </row>
    <row r="42" spans="2:12" s="1" customFormat="1" ht="6.95" customHeight="1" x14ac:dyDescent="0.2"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30"/>
    </row>
    <row r="43" spans="2:12" s="1" customFormat="1" ht="24.95" customHeight="1" x14ac:dyDescent="0.2">
      <c r="B43" s="30"/>
      <c r="C43" s="22" t="s">
        <v>75</v>
      </c>
      <c r="L43" s="30"/>
    </row>
    <row r="44" spans="2:12" s="1" customFormat="1" ht="6.95" customHeight="1" x14ac:dyDescent="0.2">
      <c r="B44" s="30"/>
      <c r="L44" s="30"/>
    </row>
    <row r="45" spans="2:12" s="1" customFormat="1" ht="12" customHeight="1" x14ac:dyDescent="0.2">
      <c r="B45" s="30"/>
      <c r="C45" s="27" t="s">
        <v>14</v>
      </c>
      <c r="L45" s="30"/>
    </row>
    <row r="46" spans="2:12" s="1" customFormat="1" ht="16.5" customHeight="1" x14ac:dyDescent="0.2">
      <c r="B46" s="30"/>
      <c r="E46" s="265" t="str">
        <f>E7</f>
        <v>Zateplení bytového domu - Loket, Sportovní č.p. 546-548</v>
      </c>
      <c r="F46" s="283"/>
      <c r="G46" s="283"/>
      <c r="H46" s="283"/>
      <c r="L46" s="30"/>
    </row>
    <row r="47" spans="2:12" s="1" customFormat="1" ht="6.95" customHeight="1" x14ac:dyDescent="0.2">
      <c r="B47" s="30"/>
      <c r="L47" s="30"/>
    </row>
    <row r="48" spans="2:12" s="1" customFormat="1" ht="12" customHeight="1" x14ac:dyDescent="0.2">
      <c r="B48" s="30"/>
      <c r="C48" s="27" t="s">
        <v>19</v>
      </c>
      <c r="F48" s="25" t="str">
        <f>F10</f>
        <v>Loket, Sportovní č.p. 546-548</v>
      </c>
      <c r="I48" s="27" t="s">
        <v>21</v>
      </c>
      <c r="J48" s="47" t="str">
        <f>IF(J10="","",J10)</f>
        <v>11. 2. 2023</v>
      </c>
      <c r="L48" s="30"/>
    </row>
    <row r="49" spans="2:47" s="1" customFormat="1" ht="6.95" customHeight="1" x14ac:dyDescent="0.2">
      <c r="B49" s="30"/>
      <c r="L49" s="30"/>
    </row>
    <row r="50" spans="2:47" s="1" customFormat="1" ht="15.2" customHeight="1" x14ac:dyDescent="0.2">
      <c r="B50" s="30"/>
      <c r="C50" s="27" t="s">
        <v>23</v>
      </c>
      <c r="F50" s="25" t="str">
        <f>E13</f>
        <v>xxxx</v>
      </c>
      <c r="I50" s="27" t="s">
        <v>27</v>
      </c>
      <c r="J50" s="28" t="str">
        <f>E19</f>
        <v>xxxx</v>
      </c>
      <c r="L50" s="30"/>
    </row>
    <row r="51" spans="2:47" s="1" customFormat="1" ht="15.2" customHeight="1" x14ac:dyDescent="0.2">
      <c r="B51" s="30"/>
      <c r="C51" s="27" t="s">
        <v>26</v>
      </c>
      <c r="F51" s="25" t="str">
        <f>IF(E16="","",E16)</f>
        <v>xxxx</v>
      </c>
      <c r="I51" s="27" t="s">
        <v>29</v>
      </c>
      <c r="J51" s="28" t="str">
        <f>E22</f>
        <v>www.stavebnikalkulace.cz</v>
      </c>
      <c r="L51" s="30"/>
    </row>
    <row r="52" spans="2:47" s="1" customFormat="1" ht="10.35" customHeight="1" x14ac:dyDescent="0.2">
      <c r="B52" s="30"/>
      <c r="L52" s="30"/>
    </row>
    <row r="53" spans="2:47" s="1" customFormat="1" ht="29.25" customHeight="1" x14ac:dyDescent="0.2">
      <c r="B53" s="30"/>
      <c r="C53" s="89" t="s">
        <v>76</v>
      </c>
      <c r="D53" s="83"/>
      <c r="E53" s="83"/>
      <c r="F53" s="83"/>
      <c r="G53" s="83"/>
      <c r="H53" s="83"/>
      <c r="I53" s="83"/>
      <c r="J53" s="90" t="s">
        <v>77</v>
      </c>
      <c r="K53" s="83"/>
      <c r="L53" s="30"/>
    </row>
    <row r="54" spans="2:47" s="1" customFormat="1" ht="10.35" customHeight="1" x14ac:dyDescent="0.2">
      <c r="B54" s="30"/>
      <c r="L54" s="30"/>
    </row>
    <row r="55" spans="2:47" s="1" customFormat="1" ht="22.9" customHeight="1" x14ac:dyDescent="0.2">
      <c r="B55" s="30"/>
      <c r="C55" s="91" t="s">
        <v>64</v>
      </c>
      <c r="J55" s="61">
        <f>J96</f>
        <v>458973.22000000003</v>
      </c>
      <c r="L55" s="30"/>
      <c r="AU55" s="18" t="s">
        <v>78</v>
      </c>
    </row>
    <row r="56" spans="2:47" s="8" customFormat="1" ht="24.95" customHeight="1" x14ac:dyDescent="0.2">
      <c r="B56" s="92"/>
      <c r="D56" s="93" t="s">
        <v>79</v>
      </c>
      <c r="E56" s="94"/>
      <c r="F56" s="94"/>
      <c r="G56" s="94"/>
      <c r="H56" s="94"/>
      <c r="I56" s="94"/>
      <c r="J56" s="95">
        <f>J97</f>
        <v>452667.04000000004</v>
      </c>
      <c r="L56" s="92"/>
    </row>
    <row r="57" spans="2:47" s="9" customFormat="1" ht="19.899999999999999" customHeight="1" x14ac:dyDescent="0.2">
      <c r="B57" s="96"/>
      <c r="D57" s="97" t="s">
        <v>80</v>
      </c>
      <c r="E57" s="98"/>
      <c r="F57" s="98"/>
      <c r="G57" s="98"/>
      <c r="H57" s="98"/>
      <c r="I57" s="98"/>
      <c r="J57" s="99">
        <f>J98</f>
        <v>630.67999999999995</v>
      </c>
      <c r="L57" s="96"/>
    </row>
    <row r="58" spans="2:47" s="9" customFormat="1" ht="19.899999999999999" customHeight="1" x14ac:dyDescent="0.2">
      <c r="B58" s="96"/>
      <c r="D58" s="97" t="s">
        <v>81</v>
      </c>
      <c r="E58" s="98"/>
      <c r="F58" s="98"/>
      <c r="G58" s="98"/>
      <c r="H58" s="98"/>
      <c r="I58" s="98"/>
      <c r="J58" s="99">
        <f>J146</f>
        <v>3</v>
      </c>
      <c r="L58" s="96"/>
    </row>
    <row r="59" spans="2:47" s="9" customFormat="1" ht="19.899999999999999" customHeight="1" x14ac:dyDescent="0.2">
      <c r="B59" s="96"/>
      <c r="D59" s="97" t="s">
        <v>82</v>
      </c>
      <c r="E59" s="98"/>
      <c r="F59" s="98"/>
      <c r="G59" s="98"/>
      <c r="H59" s="98"/>
      <c r="I59" s="98"/>
      <c r="J59" s="99">
        <f>J148</f>
        <v>63.71</v>
      </c>
      <c r="L59" s="96"/>
    </row>
    <row r="60" spans="2:47" s="9" customFormat="1" ht="19.899999999999999" customHeight="1" x14ac:dyDescent="0.2">
      <c r="B60" s="96"/>
      <c r="D60" s="97" t="s">
        <v>83</v>
      </c>
      <c r="E60" s="98"/>
      <c r="F60" s="98"/>
      <c r="G60" s="98"/>
      <c r="H60" s="98"/>
      <c r="I60" s="98"/>
      <c r="J60" s="99">
        <f>J153</f>
        <v>23956.479999999992</v>
      </c>
      <c r="L60" s="96"/>
    </row>
    <row r="61" spans="2:47" s="9" customFormat="1" ht="19.899999999999999" customHeight="1" x14ac:dyDescent="0.2">
      <c r="B61" s="96"/>
      <c r="D61" s="97" t="s">
        <v>84</v>
      </c>
      <c r="E61" s="98"/>
      <c r="F61" s="98"/>
      <c r="G61" s="98"/>
      <c r="H61" s="98"/>
      <c r="I61" s="98"/>
      <c r="J61" s="99">
        <f>J504</f>
        <v>427518.63000000006</v>
      </c>
      <c r="L61" s="96"/>
    </row>
    <row r="62" spans="2:47" s="9" customFormat="1" ht="19.899999999999999" customHeight="1" x14ac:dyDescent="0.2">
      <c r="B62" s="96"/>
      <c r="D62" s="97" t="s">
        <v>85</v>
      </c>
      <c r="E62" s="98"/>
      <c r="F62" s="98"/>
      <c r="G62" s="98"/>
      <c r="H62" s="98"/>
      <c r="I62" s="98"/>
      <c r="J62" s="99">
        <f>J551</f>
        <v>369.15999999999997</v>
      </c>
      <c r="L62" s="96"/>
    </row>
    <row r="63" spans="2:47" s="9" customFormat="1" ht="19.899999999999999" customHeight="1" x14ac:dyDescent="0.2">
      <c r="B63" s="96"/>
      <c r="D63" s="97" t="s">
        <v>86</v>
      </c>
      <c r="E63" s="98"/>
      <c r="F63" s="98"/>
      <c r="G63" s="98"/>
      <c r="H63" s="98"/>
      <c r="I63" s="98"/>
      <c r="J63" s="99">
        <f>J567</f>
        <v>125.38</v>
      </c>
      <c r="L63" s="96"/>
    </row>
    <row r="64" spans="2:47" s="8" customFormat="1" ht="24.95" customHeight="1" x14ac:dyDescent="0.2">
      <c r="B64" s="92"/>
      <c r="D64" s="93" t="s">
        <v>87</v>
      </c>
      <c r="E64" s="94"/>
      <c r="F64" s="94"/>
      <c r="G64" s="94"/>
      <c r="H64" s="94"/>
      <c r="I64" s="94"/>
      <c r="J64" s="95">
        <f>J570</f>
        <v>6295.18</v>
      </c>
      <c r="L64" s="92"/>
    </row>
    <row r="65" spans="2:12" s="9" customFormat="1" ht="19.899999999999999" customHeight="1" x14ac:dyDescent="0.2">
      <c r="B65" s="96"/>
      <c r="D65" s="97" t="s">
        <v>88</v>
      </c>
      <c r="E65" s="98"/>
      <c r="F65" s="98"/>
      <c r="G65" s="98"/>
      <c r="H65" s="98"/>
      <c r="I65" s="98"/>
      <c r="J65" s="99">
        <f>J571</f>
        <v>1353.22</v>
      </c>
      <c r="L65" s="96"/>
    </row>
    <row r="66" spans="2:12" s="9" customFormat="1" ht="19.899999999999999" customHeight="1" x14ac:dyDescent="0.2">
      <c r="B66" s="96"/>
      <c r="D66" s="97" t="s">
        <v>89</v>
      </c>
      <c r="E66" s="98"/>
      <c r="F66" s="98"/>
      <c r="G66" s="98"/>
      <c r="H66" s="98"/>
      <c r="I66" s="98"/>
      <c r="J66" s="99">
        <f>J594</f>
        <v>3</v>
      </c>
      <c r="L66" s="96"/>
    </row>
    <row r="67" spans="2:12" s="9" customFormat="1" ht="19.899999999999999" customHeight="1" x14ac:dyDescent="0.2">
      <c r="B67" s="96"/>
      <c r="D67" s="97" t="s">
        <v>90</v>
      </c>
      <c r="E67" s="98"/>
      <c r="F67" s="98"/>
      <c r="G67" s="98"/>
      <c r="H67" s="98"/>
      <c r="I67" s="98"/>
      <c r="J67" s="99">
        <f>J599</f>
        <v>126.1</v>
      </c>
      <c r="L67" s="96"/>
    </row>
    <row r="68" spans="2:12" s="9" customFormat="1" ht="19.899999999999999" customHeight="1" x14ac:dyDescent="0.2">
      <c r="B68" s="96"/>
      <c r="D68" s="97" t="s">
        <v>91</v>
      </c>
      <c r="E68" s="98"/>
      <c r="F68" s="98"/>
      <c r="G68" s="98"/>
      <c r="H68" s="98"/>
      <c r="I68" s="98"/>
      <c r="J68" s="99">
        <f>J608</f>
        <v>773.7</v>
      </c>
      <c r="L68" s="96"/>
    </row>
    <row r="69" spans="2:12" s="9" customFormat="1" ht="19.899999999999999" customHeight="1" x14ac:dyDescent="0.2">
      <c r="B69" s="96"/>
      <c r="D69" s="97" t="s">
        <v>92</v>
      </c>
      <c r="E69" s="98"/>
      <c r="F69" s="98"/>
      <c r="G69" s="98"/>
      <c r="H69" s="98"/>
      <c r="I69" s="98"/>
      <c r="J69" s="99">
        <f>J638</f>
        <v>110</v>
      </c>
      <c r="L69" s="96"/>
    </row>
    <row r="70" spans="2:12" s="9" customFormat="1" ht="19.899999999999999" customHeight="1" x14ac:dyDescent="0.2">
      <c r="B70" s="96"/>
      <c r="D70" s="97" t="s">
        <v>93</v>
      </c>
      <c r="E70" s="98"/>
      <c r="F70" s="98"/>
      <c r="G70" s="98"/>
      <c r="H70" s="98"/>
      <c r="I70" s="98"/>
      <c r="J70" s="99">
        <f>J645</f>
        <v>1932.82</v>
      </c>
      <c r="L70" s="96"/>
    </row>
    <row r="71" spans="2:12" s="9" customFormat="1" ht="19.899999999999999" customHeight="1" x14ac:dyDescent="0.2">
      <c r="B71" s="96"/>
      <c r="D71" s="97" t="s">
        <v>94</v>
      </c>
      <c r="E71" s="98"/>
      <c r="F71" s="98"/>
      <c r="G71" s="98"/>
      <c r="H71" s="98"/>
      <c r="I71" s="98"/>
      <c r="J71" s="99">
        <f>J689</f>
        <v>572.99</v>
      </c>
      <c r="L71" s="96"/>
    </row>
    <row r="72" spans="2:12" s="9" customFormat="1" ht="19.899999999999999" customHeight="1" x14ac:dyDescent="0.2">
      <c r="B72" s="96"/>
      <c r="D72" s="97" t="s">
        <v>95</v>
      </c>
      <c r="E72" s="98"/>
      <c r="F72" s="98"/>
      <c r="G72" s="98"/>
      <c r="H72" s="98"/>
      <c r="I72" s="98"/>
      <c r="J72" s="99">
        <f>J721</f>
        <v>1423.35</v>
      </c>
      <c r="L72" s="96"/>
    </row>
    <row r="73" spans="2:12" s="8" customFormat="1" ht="24.95" customHeight="1" x14ac:dyDescent="0.2">
      <c r="B73" s="92"/>
      <c r="D73" s="93" t="s">
        <v>96</v>
      </c>
      <c r="E73" s="94"/>
      <c r="F73" s="94"/>
      <c r="G73" s="94"/>
      <c r="H73" s="94"/>
      <c r="I73" s="94"/>
      <c r="J73" s="95">
        <f>J734</f>
        <v>11</v>
      </c>
      <c r="L73" s="92"/>
    </row>
    <row r="74" spans="2:12" s="9" customFormat="1" ht="19.899999999999999" customHeight="1" x14ac:dyDescent="0.2">
      <c r="B74" s="96"/>
      <c r="D74" s="97" t="s">
        <v>97</v>
      </c>
      <c r="E74" s="98"/>
      <c r="F74" s="98"/>
      <c r="G74" s="98"/>
      <c r="H74" s="98"/>
      <c r="I74" s="98"/>
      <c r="J74" s="99">
        <f>J735</f>
        <v>3</v>
      </c>
      <c r="L74" s="96"/>
    </row>
    <row r="75" spans="2:12" s="9" customFormat="1" ht="19.899999999999999" customHeight="1" x14ac:dyDescent="0.2">
      <c r="B75" s="96"/>
      <c r="D75" s="97" t="s">
        <v>98</v>
      </c>
      <c r="E75" s="98"/>
      <c r="F75" s="98"/>
      <c r="G75" s="98"/>
      <c r="H75" s="98"/>
      <c r="I75" s="98"/>
      <c r="J75" s="99">
        <f>J741</f>
        <v>4</v>
      </c>
      <c r="L75" s="96"/>
    </row>
    <row r="76" spans="2:12" s="9" customFormat="1" ht="19.899999999999999" customHeight="1" x14ac:dyDescent="0.2">
      <c r="B76" s="96"/>
      <c r="D76" s="97" t="s">
        <v>99</v>
      </c>
      <c r="E76" s="98"/>
      <c r="F76" s="98"/>
      <c r="G76" s="98"/>
      <c r="H76" s="98"/>
      <c r="I76" s="98"/>
      <c r="J76" s="99">
        <f>J748</f>
        <v>2</v>
      </c>
      <c r="L76" s="96"/>
    </row>
    <row r="77" spans="2:12" s="9" customFormat="1" ht="19.899999999999999" customHeight="1" x14ac:dyDescent="0.2">
      <c r="B77" s="96"/>
      <c r="D77" s="97" t="s">
        <v>100</v>
      </c>
      <c r="E77" s="98"/>
      <c r="F77" s="98"/>
      <c r="G77" s="98"/>
      <c r="H77" s="98"/>
      <c r="I77" s="98"/>
      <c r="J77" s="99">
        <f>J753</f>
        <v>1</v>
      </c>
      <c r="L77" s="96"/>
    </row>
    <row r="78" spans="2:12" s="9" customFormat="1" ht="19.899999999999999" customHeight="1" x14ac:dyDescent="0.2">
      <c r="B78" s="96"/>
      <c r="D78" s="97" t="s">
        <v>101</v>
      </c>
      <c r="E78" s="98"/>
      <c r="F78" s="98"/>
      <c r="G78" s="98"/>
      <c r="H78" s="98"/>
      <c r="I78" s="98"/>
      <c r="J78" s="99">
        <f>J756</f>
        <v>1</v>
      </c>
      <c r="L78" s="96"/>
    </row>
    <row r="79" spans="2:12" s="1" customFormat="1" ht="21.75" customHeight="1" x14ac:dyDescent="0.2">
      <c r="B79" s="30"/>
      <c r="L79" s="30"/>
    </row>
    <row r="80" spans="2:12" s="1" customFormat="1" ht="6.95" customHeight="1" x14ac:dyDescent="0.2"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30"/>
    </row>
    <row r="84" spans="2:63" s="1" customFormat="1" ht="6.95" customHeight="1" x14ac:dyDescent="0.2"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30"/>
    </row>
    <row r="85" spans="2:63" s="1" customFormat="1" ht="24.95" customHeight="1" x14ac:dyDescent="0.2">
      <c r="B85" s="30"/>
      <c r="C85" s="22" t="s">
        <v>102</v>
      </c>
      <c r="L85" s="30"/>
    </row>
    <row r="86" spans="2:63" s="1" customFormat="1" ht="6.95" customHeight="1" x14ac:dyDescent="0.2">
      <c r="B86" s="30"/>
      <c r="L86" s="30"/>
    </row>
    <row r="87" spans="2:63" s="1" customFormat="1" ht="12" customHeight="1" x14ac:dyDescent="0.2">
      <c r="B87" s="30"/>
      <c r="C87" s="27" t="s">
        <v>14</v>
      </c>
      <c r="L87" s="30"/>
    </row>
    <row r="88" spans="2:63" s="1" customFormat="1" ht="16.5" customHeight="1" x14ac:dyDescent="0.2">
      <c r="B88" s="30"/>
      <c r="E88" s="265" t="str">
        <f>E7</f>
        <v>Zateplení bytového domu - Loket, Sportovní č.p. 546-548</v>
      </c>
      <c r="F88" s="283"/>
      <c r="G88" s="283"/>
      <c r="H88" s="283"/>
      <c r="L88" s="30"/>
    </row>
    <row r="89" spans="2:63" s="1" customFormat="1" ht="6.95" customHeight="1" x14ac:dyDescent="0.2">
      <c r="B89" s="30"/>
      <c r="L89" s="30"/>
    </row>
    <row r="90" spans="2:63" s="1" customFormat="1" ht="12" customHeight="1" x14ac:dyDescent="0.2">
      <c r="B90" s="30"/>
      <c r="C90" s="27" t="s">
        <v>19</v>
      </c>
      <c r="F90" s="25" t="str">
        <f>F10</f>
        <v>Loket, Sportovní č.p. 546-548</v>
      </c>
      <c r="I90" s="27" t="s">
        <v>21</v>
      </c>
      <c r="J90" s="47" t="str">
        <f>IF(J10="","",J10)</f>
        <v>11. 2. 2023</v>
      </c>
      <c r="L90" s="30"/>
    </row>
    <row r="91" spans="2:63" s="1" customFormat="1" ht="6.95" customHeight="1" x14ac:dyDescent="0.2">
      <c r="B91" s="30"/>
      <c r="L91" s="30"/>
    </row>
    <row r="92" spans="2:63" s="1" customFormat="1" ht="15.2" customHeight="1" x14ac:dyDescent="0.2">
      <c r="B92" s="30"/>
      <c r="C92" s="27" t="s">
        <v>23</v>
      </c>
      <c r="F92" s="25" t="str">
        <f>E13</f>
        <v>xxxx</v>
      </c>
      <c r="I92" s="27" t="s">
        <v>27</v>
      </c>
      <c r="J92" s="28" t="str">
        <f>E19</f>
        <v>xxxx</v>
      </c>
      <c r="L92" s="30"/>
    </row>
    <row r="93" spans="2:63" s="1" customFormat="1" ht="15.2" customHeight="1" x14ac:dyDescent="0.2">
      <c r="B93" s="30"/>
      <c r="C93" s="27" t="s">
        <v>26</v>
      </c>
      <c r="F93" s="25" t="str">
        <f>IF(E16="","",E16)</f>
        <v>xxxx</v>
      </c>
      <c r="I93" s="27" t="s">
        <v>29</v>
      </c>
      <c r="J93" s="28" t="str">
        <f>E22</f>
        <v>www.stavebnikalkulace.cz</v>
      </c>
      <c r="L93" s="30"/>
    </row>
    <row r="94" spans="2:63" s="1" customFormat="1" ht="10.35" customHeight="1" x14ac:dyDescent="0.2">
      <c r="B94" s="30"/>
      <c r="L94" s="30"/>
    </row>
    <row r="95" spans="2:63" s="10" customFormat="1" ht="29.25" customHeight="1" x14ac:dyDescent="0.2">
      <c r="B95" s="100"/>
      <c r="C95" s="101" t="s">
        <v>103</v>
      </c>
      <c r="D95" s="102" t="s">
        <v>51</v>
      </c>
      <c r="E95" s="102" t="s">
        <v>47</v>
      </c>
      <c r="F95" s="102" t="s">
        <v>48</v>
      </c>
      <c r="G95" s="102" t="s">
        <v>104</v>
      </c>
      <c r="H95" s="102" t="s">
        <v>105</v>
      </c>
      <c r="I95" s="102" t="s">
        <v>106</v>
      </c>
      <c r="J95" s="102" t="s">
        <v>77</v>
      </c>
      <c r="K95" s="103" t="s">
        <v>107</v>
      </c>
      <c r="L95" s="100"/>
      <c r="M95" s="54" t="s">
        <v>17</v>
      </c>
      <c r="N95" s="55" t="s">
        <v>36</v>
      </c>
      <c r="O95" s="55" t="s">
        <v>108</v>
      </c>
      <c r="P95" s="55" t="s">
        <v>109</v>
      </c>
      <c r="Q95" s="55" t="s">
        <v>110</v>
      </c>
      <c r="R95" s="55" t="s">
        <v>111</v>
      </c>
      <c r="S95" s="55" t="s">
        <v>112</v>
      </c>
      <c r="T95" s="56" t="s">
        <v>113</v>
      </c>
    </row>
    <row r="96" spans="2:63" s="1" customFormat="1" ht="22.9" customHeight="1" x14ac:dyDescent="0.25">
      <c r="B96" s="30"/>
      <c r="C96" s="59" t="s">
        <v>114</v>
      </c>
      <c r="J96" s="104">
        <f>BK96</f>
        <v>458973.22000000003</v>
      </c>
      <c r="L96" s="30"/>
      <c r="M96" s="57"/>
      <c r="N96" s="48"/>
      <c r="O96" s="48"/>
      <c r="P96" s="105">
        <f>P97+P570+P734</f>
        <v>7144.7815110000001</v>
      </c>
      <c r="Q96" s="48"/>
      <c r="R96" s="105">
        <f>R97+R570+R734</f>
        <v>146.11164479999999</v>
      </c>
      <c r="S96" s="48"/>
      <c r="T96" s="106">
        <f>T97+T570+T734</f>
        <v>24.611378680000001</v>
      </c>
      <c r="AT96" s="18" t="s">
        <v>65</v>
      </c>
      <c r="AU96" s="18" t="s">
        <v>78</v>
      </c>
      <c r="BK96" s="107">
        <f>BK97+BK570+BK734</f>
        <v>458973.22000000003</v>
      </c>
    </row>
    <row r="97" spans="2:65" s="11" customFormat="1" ht="25.9" customHeight="1" x14ac:dyDescent="0.2">
      <c r="B97" s="108"/>
      <c r="D97" s="109" t="s">
        <v>65</v>
      </c>
      <c r="E97" s="110" t="s">
        <v>115</v>
      </c>
      <c r="F97" s="110" t="s">
        <v>116</v>
      </c>
      <c r="J97" s="111">
        <f>BK97</f>
        <v>452667.04000000004</v>
      </c>
      <c r="L97" s="108"/>
      <c r="M97" s="112"/>
      <c r="P97" s="113">
        <f>P98+P146+P148+P153+P504+P551+P567</f>
        <v>6360.0227430000004</v>
      </c>
      <c r="R97" s="113">
        <f>R98+R146+R148+R153+R504+R551+R567</f>
        <v>125.3820764</v>
      </c>
      <c r="T97" s="114">
        <f>T98+T146+T148+T153+T504+T551+T567</f>
        <v>23.718924000000001</v>
      </c>
      <c r="AR97" s="109" t="s">
        <v>71</v>
      </c>
      <c r="AT97" s="115" t="s">
        <v>65</v>
      </c>
      <c r="AU97" s="115" t="s">
        <v>66</v>
      </c>
      <c r="AY97" s="109" t="s">
        <v>117</v>
      </c>
      <c r="BK97" s="116">
        <f>BK98+BK146+BK148+BK153+BK504+BK551+BK567</f>
        <v>452667.04000000004</v>
      </c>
    </row>
    <row r="98" spans="2:65" s="11" customFormat="1" ht="22.9" customHeight="1" x14ac:dyDescent="0.2">
      <c r="B98" s="108"/>
      <c r="D98" s="109" t="s">
        <v>65</v>
      </c>
      <c r="E98" s="117" t="s">
        <v>71</v>
      </c>
      <c r="F98" s="117" t="s">
        <v>118</v>
      </c>
      <c r="J98" s="118">
        <f>BK98</f>
        <v>630.67999999999995</v>
      </c>
      <c r="L98" s="108"/>
      <c r="M98" s="112"/>
      <c r="P98" s="113">
        <f>SUM(P99:P145)</f>
        <v>224.30507200000005</v>
      </c>
      <c r="R98" s="113">
        <f>SUM(R99:R145)</f>
        <v>11.868483000000001</v>
      </c>
      <c r="T98" s="114">
        <f>SUM(T99:T145)</f>
        <v>22.065660000000001</v>
      </c>
      <c r="AR98" s="109" t="s">
        <v>71</v>
      </c>
      <c r="AT98" s="115" t="s">
        <v>65</v>
      </c>
      <c r="AU98" s="115" t="s">
        <v>71</v>
      </c>
      <c r="AY98" s="109" t="s">
        <v>117</v>
      </c>
      <c r="BK98" s="116">
        <f>SUM(BK99:BK145)</f>
        <v>630.67999999999995</v>
      </c>
    </row>
    <row r="99" spans="2:65" s="1" customFormat="1" ht="37.9" customHeight="1" x14ac:dyDescent="0.2">
      <c r="B99" s="30"/>
      <c r="C99" s="119" t="s">
        <v>71</v>
      </c>
      <c r="D99" s="119" t="s">
        <v>119</v>
      </c>
      <c r="E99" s="120" t="s">
        <v>120</v>
      </c>
      <c r="F99" s="121" t="s">
        <v>121</v>
      </c>
      <c r="G99" s="122" t="s">
        <v>122</v>
      </c>
      <c r="H99" s="123">
        <v>86.531999999999996</v>
      </c>
      <c r="I99" s="124">
        <v>1</v>
      </c>
      <c r="J99" s="124">
        <f>ROUND(I99*H99,2)</f>
        <v>86.53</v>
      </c>
      <c r="K99" s="121" t="s">
        <v>123</v>
      </c>
      <c r="L99" s="30"/>
      <c r="M99" s="125" t="s">
        <v>17</v>
      </c>
      <c r="N99" s="126" t="s">
        <v>38</v>
      </c>
      <c r="O99" s="127">
        <v>0.20799999999999999</v>
      </c>
      <c r="P99" s="127">
        <f>O99*H99</f>
        <v>17.998655999999997</v>
      </c>
      <c r="Q99" s="127">
        <v>0</v>
      </c>
      <c r="R99" s="127">
        <f>Q99*H99</f>
        <v>0</v>
      </c>
      <c r="S99" s="127">
        <v>0.255</v>
      </c>
      <c r="T99" s="128">
        <f>S99*H99</f>
        <v>22.065660000000001</v>
      </c>
      <c r="AR99" s="129" t="s">
        <v>124</v>
      </c>
      <c r="AT99" s="129" t="s">
        <v>119</v>
      </c>
      <c r="AU99" s="129" t="s">
        <v>125</v>
      </c>
      <c r="AY99" s="18" t="s">
        <v>117</v>
      </c>
      <c r="BE99" s="130">
        <f>IF(N99="základní",J99,0)</f>
        <v>0</v>
      </c>
      <c r="BF99" s="130">
        <f>IF(N99="snížená",J99,0)</f>
        <v>86.53</v>
      </c>
      <c r="BG99" s="130">
        <f>IF(N99="zákl. přenesená",J99,0)</f>
        <v>0</v>
      </c>
      <c r="BH99" s="130">
        <f>IF(N99="sníž. přenesená",J99,0)</f>
        <v>0</v>
      </c>
      <c r="BI99" s="130">
        <f>IF(N99="nulová",J99,0)</f>
        <v>0</v>
      </c>
      <c r="BJ99" s="18" t="s">
        <v>125</v>
      </c>
      <c r="BK99" s="130">
        <f>ROUND(I99*H99,2)</f>
        <v>86.53</v>
      </c>
      <c r="BL99" s="18" t="s">
        <v>124</v>
      </c>
      <c r="BM99" s="129" t="s">
        <v>126</v>
      </c>
    </row>
    <row r="100" spans="2:65" s="1" customFormat="1" ht="11.25" x14ac:dyDescent="0.2">
      <c r="B100" s="30"/>
      <c r="D100" s="131" t="s">
        <v>127</v>
      </c>
      <c r="F100" s="132" t="s">
        <v>128</v>
      </c>
      <c r="L100" s="30"/>
      <c r="M100" s="133"/>
      <c r="T100" s="51"/>
      <c r="AT100" s="18" t="s">
        <v>127</v>
      </c>
      <c r="AU100" s="18" t="s">
        <v>125</v>
      </c>
    </row>
    <row r="101" spans="2:65" s="12" customFormat="1" ht="11.25" x14ac:dyDescent="0.2">
      <c r="B101" s="134"/>
      <c r="D101" s="135" t="s">
        <v>129</v>
      </c>
      <c r="E101" s="136" t="s">
        <v>17</v>
      </c>
      <c r="F101" s="137" t="s">
        <v>130</v>
      </c>
      <c r="H101" s="136" t="s">
        <v>17</v>
      </c>
      <c r="L101" s="134"/>
      <c r="M101" s="138"/>
      <c r="T101" s="139"/>
      <c r="AT101" s="136" t="s">
        <v>129</v>
      </c>
      <c r="AU101" s="136" t="s">
        <v>125</v>
      </c>
      <c r="AV101" s="12" t="s">
        <v>71</v>
      </c>
      <c r="AW101" s="12" t="s">
        <v>28</v>
      </c>
      <c r="AX101" s="12" t="s">
        <v>66</v>
      </c>
      <c r="AY101" s="136" t="s">
        <v>117</v>
      </c>
    </row>
    <row r="102" spans="2:65" s="13" customFormat="1" ht="11.25" x14ac:dyDescent="0.2">
      <c r="B102" s="140"/>
      <c r="D102" s="135" t="s">
        <v>129</v>
      </c>
      <c r="E102" s="141" t="s">
        <v>17</v>
      </c>
      <c r="F102" s="142" t="s">
        <v>131</v>
      </c>
      <c r="H102" s="143">
        <v>86.531999999999996</v>
      </c>
      <c r="L102" s="140"/>
      <c r="M102" s="144"/>
      <c r="T102" s="145"/>
      <c r="AT102" s="141" t="s">
        <v>129</v>
      </c>
      <c r="AU102" s="141" t="s">
        <v>125</v>
      </c>
      <c r="AV102" s="13" t="s">
        <v>125</v>
      </c>
      <c r="AW102" s="13" t="s">
        <v>28</v>
      </c>
      <c r="AX102" s="13" t="s">
        <v>71</v>
      </c>
      <c r="AY102" s="141" t="s">
        <v>117</v>
      </c>
    </row>
    <row r="103" spans="2:65" s="1" customFormat="1" ht="16.5" customHeight="1" x14ac:dyDescent="0.2">
      <c r="B103" s="30"/>
      <c r="C103" s="119" t="s">
        <v>125</v>
      </c>
      <c r="D103" s="119" t="s">
        <v>119</v>
      </c>
      <c r="E103" s="120" t="s">
        <v>132</v>
      </c>
      <c r="F103" s="121" t="s">
        <v>133</v>
      </c>
      <c r="G103" s="122" t="s">
        <v>134</v>
      </c>
      <c r="H103" s="123">
        <v>26.341000000000001</v>
      </c>
      <c r="I103" s="124">
        <v>1</v>
      </c>
      <c r="J103" s="124">
        <f>ROUND(I103*H103,2)</f>
        <v>26.34</v>
      </c>
      <c r="K103" s="121" t="s">
        <v>123</v>
      </c>
      <c r="L103" s="30"/>
      <c r="M103" s="125" t="s">
        <v>17</v>
      </c>
      <c r="N103" s="126" t="s">
        <v>38</v>
      </c>
      <c r="O103" s="127">
        <v>3.1480000000000001</v>
      </c>
      <c r="P103" s="127">
        <f>O103*H103</f>
        <v>82.921468000000004</v>
      </c>
      <c r="Q103" s="127">
        <v>0</v>
      </c>
      <c r="R103" s="127">
        <f>Q103*H103</f>
        <v>0</v>
      </c>
      <c r="S103" s="127">
        <v>0</v>
      </c>
      <c r="T103" s="128">
        <f>S103*H103</f>
        <v>0</v>
      </c>
      <c r="AR103" s="129" t="s">
        <v>124</v>
      </c>
      <c r="AT103" s="129" t="s">
        <v>119</v>
      </c>
      <c r="AU103" s="129" t="s">
        <v>125</v>
      </c>
      <c r="AY103" s="18" t="s">
        <v>117</v>
      </c>
      <c r="BE103" s="130">
        <f>IF(N103="základní",J103,0)</f>
        <v>0</v>
      </c>
      <c r="BF103" s="130">
        <f>IF(N103="snížená",J103,0)</f>
        <v>26.34</v>
      </c>
      <c r="BG103" s="130">
        <f>IF(N103="zákl. přenesená",J103,0)</f>
        <v>0</v>
      </c>
      <c r="BH103" s="130">
        <f>IF(N103="sníž. přenesená",J103,0)</f>
        <v>0</v>
      </c>
      <c r="BI103" s="130">
        <f>IF(N103="nulová",J103,0)</f>
        <v>0</v>
      </c>
      <c r="BJ103" s="18" t="s">
        <v>125</v>
      </c>
      <c r="BK103" s="130">
        <f>ROUND(I103*H103,2)</f>
        <v>26.34</v>
      </c>
      <c r="BL103" s="18" t="s">
        <v>124</v>
      </c>
      <c r="BM103" s="129" t="s">
        <v>135</v>
      </c>
    </row>
    <row r="104" spans="2:65" s="1" customFormat="1" ht="11.25" x14ac:dyDescent="0.2">
      <c r="B104" s="30"/>
      <c r="D104" s="131" t="s">
        <v>127</v>
      </c>
      <c r="F104" s="132" t="s">
        <v>136</v>
      </c>
      <c r="L104" s="30"/>
      <c r="M104" s="133"/>
      <c r="T104" s="51"/>
      <c r="AT104" s="18" t="s">
        <v>127</v>
      </c>
      <c r="AU104" s="18" t="s">
        <v>125</v>
      </c>
    </row>
    <row r="105" spans="2:65" s="12" customFormat="1" ht="11.25" x14ac:dyDescent="0.2">
      <c r="B105" s="134"/>
      <c r="D105" s="135" t="s">
        <v>129</v>
      </c>
      <c r="E105" s="136" t="s">
        <v>17</v>
      </c>
      <c r="F105" s="137" t="s">
        <v>137</v>
      </c>
      <c r="H105" s="136" t="s">
        <v>17</v>
      </c>
      <c r="L105" s="134"/>
      <c r="M105" s="138"/>
      <c r="T105" s="139"/>
      <c r="AT105" s="136" t="s">
        <v>129</v>
      </c>
      <c r="AU105" s="136" t="s">
        <v>125</v>
      </c>
      <c r="AV105" s="12" t="s">
        <v>71</v>
      </c>
      <c r="AW105" s="12" t="s">
        <v>28</v>
      </c>
      <c r="AX105" s="12" t="s">
        <v>66</v>
      </c>
      <c r="AY105" s="136" t="s">
        <v>117</v>
      </c>
    </row>
    <row r="106" spans="2:65" s="13" customFormat="1" ht="11.25" x14ac:dyDescent="0.2">
      <c r="B106" s="140"/>
      <c r="D106" s="135" t="s">
        <v>129</v>
      </c>
      <c r="E106" s="141" t="s">
        <v>17</v>
      </c>
      <c r="F106" s="142" t="s">
        <v>138</v>
      </c>
      <c r="H106" s="143">
        <v>29.411999999999999</v>
      </c>
      <c r="L106" s="140"/>
      <c r="M106" s="144"/>
      <c r="T106" s="145"/>
      <c r="AT106" s="141" t="s">
        <v>129</v>
      </c>
      <c r="AU106" s="141" t="s">
        <v>125</v>
      </c>
      <c r="AV106" s="13" t="s">
        <v>125</v>
      </c>
      <c r="AW106" s="13" t="s">
        <v>28</v>
      </c>
      <c r="AX106" s="13" t="s">
        <v>66</v>
      </c>
      <c r="AY106" s="141" t="s">
        <v>117</v>
      </c>
    </row>
    <row r="107" spans="2:65" s="13" customFormat="1" ht="11.25" x14ac:dyDescent="0.2">
      <c r="B107" s="140"/>
      <c r="D107" s="135" t="s">
        <v>129</v>
      </c>
      <c r="E107" s="141" t="s">
        <v>17</v>
      </c>
      <c r="F107" s="142" t="s">
        <v>139</v>
      </c>
      <c r="H107" s="143">
        <v>-3.0710000000000002</v>
      </c>
      <c r="L107" s="140"/>
      <c r="M107" s="144"/>
      <c r="T107" s="145"/>
      <c r="AT107" s="141" t="s">
        <v>129</v>
      </c>
      <c r="AU107" s="141" t="s">
        <v>125</v>
      </c>
      <c r="AV107" s="13" t="s">
        <v>125</v>
      </c>
      <c r="AW107" s="13" t="s">
        <v>28</v>
      </c>
      <c r="AX107" s="13" t="s">
        <v>66</v>
      </c>
      <c r="AY107" s="141" t="s">
        <v>117</v>
      </c>
    </row>
    <row r="108" spans="2:65" s="14" customFormat="1" ht="11.25" x14ac:dyDescent="0.2">
      <c r="B108" s="146"/>
      <c r="D108" s="135" t="s">
        <v>129</v>
      </c>
      <c r="E108" s="147" t="s">
        <v>17</v>
      </c>
      <c r="F108" s="148" t="s">
        <v>140</v>
      </c>
      <c r="H108" s="149">
        <v>26.340999999999998</v>
      </c>
      <c r="L108" s="146"/>
      <c r="M108" s="150"/>
      <c r="T108" s="151"/>
      <c r="AT108" s="147" t="s">
        <v>129</v>
      </c>
      <c r="AU108" s="147" t="s">
        <v>125</v>
      </c>
      <c r="AV108" s="14" t="s">
        <v>124</v>
      </c>
      <c r="AW108" s="14" t="s">
        <v>28</v>
      </c>
      <c r="AX108" s="14" t="s">
        <v>71</v>
      </c>
      <c r="AY108" s="147" t="s">
        <v>117</v>
      </c>
    </row>
    <row r="109" spans="2:65" s="1" customFormat="1" ht="24.2" customHeight="1" x14ac:dyDescent="0.2">
      <c r="B109" s="30"/>
      <c r="C109" s="119" t="s">
        <v>141</v>
      </c>
      <c r="D109" s="119" t="s">
        <v>119</v>
      </c>
      <c r="E109" s="120" t="s">
        <v>142</v>
      </c>
      <c r="F109" s="121" t="s">
        <v>143</v>
      </c>
      <c r="G109" s="122" t="s">
        <v>134</v>
      </c>
      <c r="H109" s="123">
        <v>20.779</v>
      </c>
      <c r="I109" s="124">
        <v>1</v>
      </c>
      <c r="J109" s="124">
        <f>ROUND(I109*H109,2)</f>
        <v>20.78</v>
      </c>
      <c r="K109" s="121" t="s">
        <v>123</v>
      </c>
      <c r="L109" s="30"/>
      <c r="M109" s="125" t="s">
        <v>17</v>
      </c>
      <c r="N109" s="126" t="s">
        <v>38</v>
      </c>
      <c r="O109" s="127">
        <v>1.137</v>
      </c>
      <c r="P109" s="127">
        <f>O109*H109</f>
        <v>23.625723000000001</v>
      </c>
      <c r="Q109" s="127">
        <v>0</v>
      </c>
      <c r="R109" s="127">
        <f>Q109*H109</f>
        <v>0</v>
      </c>
      <c r="S109" s="127">
        <v>0</v>
      </c>
      <c r="T109" s="128">
        <f>S109*H109</f>
        <v>0</v>
      </c>
      <c r="AR109" s="129" t="s">
        <v>124</v>
      </c>
      <c r="AT109" s="129" t="s">
        <v>119</v>
      </c>
      <c r="AU109" s="129" t="s">
        <v>125</v>
      </c>
      <c r="AY109" s="18" t="s">
        <v>117</v>
      </c>
      <c r="BE109" s="130">
        <f>IF(N109="základní",J109,0)</f>
        <v>0</v>
      </c>
      <c r="BF109" s="130">
        <f>IF(N109="snížená",J109,0)</f>
        <v>20.78</v>
      </c>
      <c r="BG109" s="130">
        <f>IF(N109="zákl. přenesená",J109,0)</f>
        <v>0</v>
      </c>
      <c r="BH109" s="130">
        <f>IF(N109="sníž. přenesená",J109,0)</f>
        <v>0</v>
      </c>
      <c r="BI109" s="130">
        <f>IF(N109="nulová",J109,0)</f>
        <v>0</v>
      </c>
      <c r="BJ109" s="18" t="s">
        <v>125</v>
      </c>
      <c r="BK109" s="130">
        <f>ROUND(I109*H109,2)</f>
        <v>20.78</v>
      </c>
      <c r="BL109" s="18" t="s">
        <v>124</v>
      </c>
      <c r="BM109" s="129" t="s">
        <v>144</v>
      </c>
    </row>
    <row r="110" spans="2:65" s="1" customFormat="1" ht="11.25" x14ac:dyDescent="0.2">
      <c r="B110" s="30"/>
      <c r="D110" s="131" t="s">
        <v>127</v>
      </c>
      <c r="F110" s="132" t="s">
        <v>145</v>
      </c>
      <c r="L110" s="30"/>
      <c r="M110" s="133"/>
      <c r="T110" s="51"/>
      <c r="AT110" s="18" t="s">
        <v>127</v>
      </c>
      <c r="AU110" s="18" t="s">
        <v>125</v>
      </c>
    </row>
    <row r="111" spans="2:65" s="13" customFormat="1" ht="11.25" x14ac:dyDescent="0.2">
      <c r="B111" s="140"/>
      <c r="D111" s="135" t="s">
        <v>129</v>
      </c>
      <c r="E111" s="141" t="s">
        <v>17</v>
      </c>
      <c r="F111" s="142" t="s">
        <v>146</v>
      </c>
      <c r="H111" s="143">
        <v>20.779</v>
      </c>
      <c r="L111" s="140"/>
      <c r="M111" s="144"/>
      <c r="T111" s="145"/>
      <c r="AT111" s="141" t="s">
        <v>129</v>
      </c>
      <c r="AU111" s="141" t="s">
        <v>125</v>
      </c>
      <c r="AV111" s="13" t="s">
        <v>125</v>
      </c>
      <c r="AW111" s="13" t="s">
        <v>28</v>
      </c>
      <c r="AX111" s="13" t="s">
        <v>71</v>
      </c>
      <c r="AY111" s="141" t="s">
        <v>117</v>
      </c>
    </row>
    <row r="112" spans="2:65" s="1" customFormat="1" ht="33" customHeight="1" x14ac:dyDescent="0.2">
      <c r="B112" s="30"/>
      <c r="C112" s="119" t="s">
        <v>124</v>
      </c>
      <c r="D112" s="119" t="s">
        <v>119</v>
      </c>
      <c r="E112" s="120" t="s">
        <v>147</v>
      </c>
      <c r="F112" s="121" t="s">
        <v>148</v>
      </c>
      <c r="G112" s="122" t="s">
        <v>134</v>
      </c>
      <c r="H112" s="123">
        <v>20.779</v>
      </c>
      <c r="I112" s="124">
        <v>1</v>
      </c>
      <c r="J112" s="124">
        <f>ROUND(I112*H112,2)</f>
        <v>20.78</v>
      </c>
      <c r="K112" s="121" t="s">
        <v>123</v>
      </c>
      <c r="L112" s="30"/>
      <c r="M112" s="125" t="s">
        <v>17</v>
      </c>
      <c r="N112" s="126" t="s">
        <v>38</v>
      </c>
      <c r="O112" s="127">
        <v>0.41099999999999998</v>
      </c>
      <c r="P112" s="127">
        <f>O112*H112</f>
        <v>8.5401689999999988</v>
      </c>
      <c r="Q112" s="127">
        <v>0</v>
      </c>
      <c r="R112" s="127">
        <f>Q112*H112</f>
        <v>0</v>
      </c>
      <c r="S112" s="127">
        <v>0</v>
      </c>
      <c r="T112" s="128">
        <f>S112*H112</f>
        <v>0</v>
      </c>
      <c r="AR112" s="129" t="s">
        <v>124</v>
      </c>
      <c r="AT112" s="129" t="s">
        <v>119</v>
      </c>
      <c r="AU112" s="129" t="s">
        <v>125</v>
      </c>
      <c r="AY112" s="18" t="s">
        <v>117</v>
      </c>
      <c r="BE112" s="130">
        <f>IF(N112="základní",J112,0)</f>
        <v>0</v>
      </c>
      <c r="BF112" s="130">
        <f>IF(N112="snížená",J112,0)</f>
        <v>20.78</v>
      </c>
      <c r="BG112" s="130">
        <f>IF(N112="zákl. přenesená",J112,0)</f>
        <v>0</v>
      </c>
      <c r="BH112" s="130">
        <f>IF(N112="sníž. přenesená",J112,0)</f>
        <v>0</v>
      </c>
      <c r="BI112" s="130">
        <f>IF(N112="nulová",J112,0)</f>
        <v>0</v>
      </c>
      <c r="BJ112" s="18" t="s">
        <v>125</v>
      </c>
      <c r="BK112" s="130">
        <f>ROUND(I112*H112,2)</f>
        <v>20.78</v>
      </c>
      <c r="BL112" s="18" t="s">
        <v>124</v>
      </c>
      <c r="BM112" s="129" t="s">
        <v>149</v>
      </c>
    </row>
    <row r="113" spans="2:65" s="1" customFormat="1" ht="11.25" x14ac:dyDescent="0.2">
      <c r="B113" s="30"/>
      <c r="D113" s="131" t="s">
        <v>127</v>
      </c>
      <c r="F113" s="132" t="s">
        <v>150</v>
      </c>
      <c r="L113" s="30"/>
      <c r="M113" s="133"/>
      <c r="T113" s="51"/>
      <c r="AT113" s="18" t="s">
        <v>127</v>
      </c>
      <c r="AU113" s="18" t="s">
        <v>125</v>
      </c>
    </row>
    <row r="114" spans="2:65" s="1" customFormat="1" ht="33" customHeight="1" x14ac:dyDescent="0.2">
      <c r="B114" s="30"/>
      <c r="C114" s="119" t="s">
        <v>151</v>
      </c>
      <c r="D114" s="119" t="s">
        <v>119</v>
      </c>
      <c r="E114" s="120" t="s">
        <v>152</v>
      </c>
      <c r="F114" s="121" t="s">
        <v>153</v>
      </c>
      <c r="G114" s="122" t="s">
        <v>134</v>
      </c>
      <c r="H114" s="123">
        <v>41.558</v>
      </c>
      <c r="I114" s="124">
        <v>1</v>
      </c>
      <c r="J114" s="124">
        <f>ROUND(I114*H114,2)</f>
        <v>41.56</v>
      </c>
      <c r="K114" s="121" t="s">
        <v>123</v>
      </c>
      <c r="L114" s="30"/>
      <c r="M114" s="125" t="s">
        <v>17</v>
      </c>
      <c r="N114" s="126" t="s">
        <v>38</v>
      </c>
      <c r="O114" s="127">
        <v>0.379</v>
      </c>
      <c r="P114" s="127">
        <f>O114*H114</f>
        <v>15.750482</v>
      </c>
      <c r="Q114" s="127">
        <v>0</v>
      </c>
      <c r="R114" s="127">
        <f>Q114*H114</f>
        <v>0</v>
      </c>
      <c r="S114" s="127">
        <v>0</v>
      </c>
      <c r="T114" s="128">
        <f>S114*H114</f>
        <v>0</v>
      </c>
      <c r="AR114" s="129" t="s">
        <v>124</v>
      </c>
      <c r="AT114" s="129" t="s">
        <v>119</v>
      </c>
      <c r="AU114" s="129" t="s">
        <v>125</v>
      </c>
      <c r="AY114" s="18" t="s">
        <v>117</v>
      </c>
      <c r="BE114" s="130">
        <f>IF(N114="základní",J114,0)</f>
        <v>0</v>
      </c>
      <c r="BF114" s="130">
        <f>IF(N114="snížená",J114,0)</f>
        <v>41.56</v>
      </c>
      <c r="BG114" s="130">
        <f>IF(N114="zákl. přenesená",J114,0)</f>
        <v>0</v>
      </c>
      <c r="BH114" s="130">
        <f>IF(N114="sníž. přenesená",J114,0)</f>
        <v>0</v>
      </c>
      <c r="BI114" s="130">
        <f>IF(N114="nulová",J114,0)</f>
        <v>0</v>
      </c>
      <c r="BJ114" s="18" t="s">
        <v>125</v>
      </c>
      <c r="BK114" s="130">
        <f>ROUND(I114*H114,2)</f>
        <v>41.56</v>
      </c>
      <c r="BL114" s="18" t="s">
        <v>124</v>
      </c>
      <c r="BM114" s="129" t="s">
        <v>154</v>
      </c>
    </row>
    <row r="115" spans="2:65" s="1" customFormat="1" ht="11.25" x14ac:dyDescent="0.2">
      <c r="B115" s="30"/>
      <c r="D115" s="131" t="s">
        <v>127</v>
      </c>
      <c r="F115" s="132" t="s">
        <v>155</v>
      </c>
      <c r="L115" s="30"/>
      <c r="M115" s="133"/>
      <c r="T115" s="51"/>
      <c r="AT115" s="18" t="s">
        <v>127</v>
      </c>
      <c r="AU115" s="18" t="s">
        <v>125</v>
      </c>
    </row>
    <row r="116" spans="2:65" s="13" customFormat="1" ht="11.25" x14ac:dyDescent="0.2">
      <c r="B116" s="140"/>
      <c r="D116" s="135" t="s">
        <v>129</v>
      </c>
      <c r="E116" s="141" t="s">
        <v>17</v>
      </c>
      <c r="F116" s="142" t="s">
        <v>156</v>
      </c>
      <c r="H116" s="143">
        <v>41.558</v>
      </c>
      <c r="L116" s="140"/>
      <c r="M116" s="144"/>
      <c r="T116" s="145"/>
      <c r="AT116" s="141" t="s">
        <v>129</v>
      </c>
      <c r="AU116" s="141" t="s">
        <v>125</v>
      </c>
      <c r="AV116" s="13" t="s">
        <v>125</v>
      </c>
      <c r="AW116" s="13" t="s">
        <v>28</v>
      </c>
      <c r="AX116" s="13" t="s">
        <v>71</v>
      </c>
      <c r="AY116" s="141" t="s">
        <v>117</v>
      </c>
    </row>
    <row r="117" spans="2:65" s="1" customFormat="1" ht="37.9" customHeight="1" x14ac:dyDescent="0.2">
      <c r="B117" s="30"/>
      <c r="C117" s="119" t="s">
        <v>157</v>
      </c>
      <c r="D117" s="119" t="s">
        <v>119</v>
      </c>
      <c r="E117" s="120" t="s">
        <v>158</v>
      </c>
      <c r="F117" s="121" t="s">
        <v>159</v>
      </c>
      <c r="G117" s="122" t="s">
        <v>134</v>
      </c>
      <c r="H117" s="123">
        <v>20.779</v>
      </c>
      <c r="I117" s="124">
        <v>1</v>
      </c>
      <c r="J117" s="124">
        <f>ROUND(I117*H117,2)</f>
        <v>20.78</v>
      </c>
      <c r="K117" s="121" t="s">
        <v>123</v>
      </c>
      <c r="L117" s="30"/>
      <c r="M117" s="125" t="s">
        <v>17</v>
      </c>
      <c r="N117" s="126" t="s">
        <v>38</v>
      </c>
      <c r="O117" s="127">
        <v>8.6999999999999994E-2</v>
      </c>
      <c r="P117" s="127">
        <f>O117*H117</f>
        <v>1.8077729999999999</v>
      </c>
      <c r="Q117" s="127">
        <v>0</v>
      </c>
      <c r="R117" s="127">
        <f>Q117*H117</f>
        <v>0</v>
      </c>
      <c r="S117" s="127">
        <v>0</v>
      </c>
      <c r="T117" s="128">
        <f>S117*H117</f>
        <v>0</v>
      </c>
      <c r="AR117" s="129" t="s">
        <v>124</v>
      </c>
      <c r="AT117" s="129" t="s">
        <v>119</v>
      </c>
      <c r="AU117" s="129" t="s">
        <v>125</v>
      </c>
      <c r="AY117" s="18" t="s">
        <v>117</v>
      </c>
      <c r="BE117" s="130">
        <f>IF(N117="základní",J117,0)</f>
        <v>0</v>
      </c>
      <c r="BF117" s="130">
        <f>IF(N117="snížená",J117,0)</f>
        <v>20.78</v>
      </c>
      <c r="BG117" s="130">
        <f>IF(N117="zákl. přenesená",J117,0)</f>
        <v>0</v>
      </c>
      <c r="BH117" s="130">
        <f>IF(N117="sníž. přenesená",J117,0)</f>
        <v>0</v>
      </c>
      <c r="BI117" s="130">
        <f>IF(N117="nulová",J117,0)</f>
        <v>0</v>
      </c>
      <c r="BJ117" s="18" t="s">
        <v>125</v>
      </c>
      <c r="BK117" s="130">
        <f>ROUND(I117*H117,2)</f>
        <v>20.78</v>
      </c>
      <c r="BL117" s="18" t="s">
        <v>124</v>
      </c>
      <c r="BM117" s="129" t="s">
        <v>160</v>
      </c>
    </row>
    <row r="118" spans="2:65" s="1" customFormat="1" ht="11.25" x14ac:dyDescent="0.2">
      <c r="B118" s="30"/>
      <c r="D118" s="131" t="s">
        <v>127</v>
      </c>
      <c r="F118" s="132" t="s">
        <v>161</v>
      </c>
      <c r="L118" s="30"/>
      <c r="M118" s="133"/>
      <c r="T118" s="51"/>
      <c r="AT118" s="18" t="s">
        <v>127</v>
      </c>
      <c r="AU118" s="18" t="s">
        <v>125</v>
      </c>
    </row>
    <row r="119" spans="2:65" s="1" customFormat="1" ht="37.9" customHeight="1" x14ac:dyDescent="0.2">
      <c r="B119" s="30"/>
      <c r="C119" s="119" t="s">
        <v>162</v>
      </c>
      <c r="D119" s="119" t="s">
        <v>119</v>
      </c>
      <c r="E119" s="120" t="s">
        <v>163</v>
      </c>
      <c r="F119" s="121" t="s">
        <v>164</v>
      </c>
      <c r="G119" s="122" t="s">
        <v>134</v>
      </c>
      <c r="H119" s="123">
        <v>83.116</v>
      </c>
      <c r="I119" s="124">
        <v>1</v>
      </c>
      <c r="J119" s="124">
        <f>ROUND(I119*H119,2)</f>
        <v>83.12</v>
      </c>
      <c r="K119" s="121" t="s">
        <v>123</v>
      </c>
      <c r="L119" s="30"/>
      <c r="M119" s="125" t="s">
        <v>17</v>
      </c>
      <c r="N119" s="126" t="s">
        <v>38</v>
      </c>
      <c r="O119" s="127">
        <v>5.0000000000000001E-3</v>
      </c>
      <c r="P119" s="127">
        <f>O119*H119</f>
        <v>0.41558</v>
      </c>
      <c r="Q119" s="127">
        <v>0</v>
      </c>
      <c r="R119" s="127">
        <f>Q119*H119</f>
        <v>0</v>
      </c>
      <c r="S119" s="127">
        <v>0</v>
      </c>
      <c r="T119" s="128">
        <f>S119*H119</f>
        <v>0</v>
      </c>
      <c r="AR119" s="129" t="s">
        <v>124</v>
      </c>
      <c r="AT119" s="129" t="s">
        <v>119</v>
      </c>
      <c r="AU119" s="129" t="s">
        <v>125</v>
      </c>
      <c r="AY119" s="18" t="s">
        <v>117</v>
      </c>
      <c r="BE119" s="130">
        <f>IF(N119="základní",J119,0)</f>
        <v>0</v>
      </c>
      <c r="BF119" s="130">
        <f>IF(N119="snížená",J119,0)</f>
        <v>83.12</v>
      </c>
      <c r="BG119" s="130">
        <f>IF(N119="zákl. přenesená",J119,0)</f>
        <v>0</v>
      </c>
      <c r="BH119" s="130">
        <f>IF(N119="sníž. přenesená",J119,0)</f>
        <v>0</v>
      </c>
      <c r="BI119" s="130">
        <f>IF(N119="nulová",J119,0)</f>
        <v>0</v>
      </c>
      <c r="BJ119" s="18" t="s">
        <v>125</v>
      </c>
      <c r="BK119" s="130">
        <f>ROUND(I119*H119,2)</f>
        <v>83.12</v>
      </c>
      <c r="BL119" s="18" t="s">
        <v>124</v>
      </c>
      <c r="BM119" s="129" t="s">
        <v>165</v>
      </c>
    </row>
    <row r="120" spans="2:65" s="1" customFormat="1" ht="11.25" x14ac:dyDescent="0.2">
      <c r="B120" s="30"/>
      <c r="D120" s="131" t="s">
        <v>127</v>
      </c>
      <c r="F120" s="132" t="s">
        <v>166</v>
      </c>
      <c r="L120" s="30"/>
      <c r="M120" s="133"/>
      <c r="T120" s="51"/>
      <c r="AT120" s="18" t="s">
        <v>127</v>
      </c>
      <c r="AU120" s="18" t="s">
        <v>125</v>
      </c>
    </row>
    <row r="121" spans="2:65" s="13" customFormat="1" ht="11.25" x14ac:dyDescent="0.2">
      <c r="B121" s="140"/>
      <c r="D121" s="135" t="s">
        <v>129</v>
      </c>
      <c r="E121" s="141" t="s">
        <v>17</v>
      </c>
      <c r="F121" s="142" t="s">
        <v>167</v>
      </c>
      <c r="H121" s="143">
        <v>83.116</v>
      </c>
      <c r="L121" s="140"/>
      <c r="M121" s="144"/>
      <c r="T121" s="145"/>
      <c r="AT121" s="141" t="s">
        <v>129</v>
      </c>
      <c r="AU121" s="141" t="s">
        <v>125</v>
      </c>
      <c r="AV121" s="13" t="s">
        <v>125</v>
      </c>
      <c r="AW121" s="13" t="s">
        <v>28</v>
      </c>
      <c r="AX121" s="13" t="s">
        <v>71</v>
      </c>
      <c r="AY121" s="141" t="s">
        <v>117</v>
      </c>
    </row>
    <row r="122" spans="2:65" s="1" customFormat="1" ht="24.2" customHeight="1" x14ac:dyDescent="0.2">
      <c r="B122" s="30"/>
      <c r="C122" s="119" t="s">
        <v>168</v>
      </c>
      <c r="D122" s="119" t="s">
        <v>119</v>
      </c>
      <c r="E122" s="120" t="s">
        <v>169</v>
      </c>
      <c r="F122" s="121" t="s">
        <v>170</v>
      </c>
      <c r="G122" s="122" t="s">
        <v>134</v>
      </c>
      <c r="H122" s="123">
        <v>20.779</v>
      </c>
      <c r="I122" s="124">
        <v>1</v>
      </c>
      <c r="J122" s="124">
        <f>ROUND(I122*H122,2)</f>
        <v>20.78</v>
      </c>
      <c r="K122" s="121" t="s">
        <v>123</v>
      </c>
      <c r="L122" s="30"/>
      <c r="M122" s="125" t="s">
        <v>17</v>
      </c>
      <c r="N122" s="126" t="s">
        <v>38</v>
      </c>
      <c r="O122" s="127">
        <v>8.9999999999999993E-3</v>
      </c>
      <c r="P122" s="127">
        <f>O122*H122</f>
        <v>0.18701099999999998</v>
      </c>
      <c r="Q122" s="127">
        <v>0</v>
      </c>
      <c r="R122" s="127">
        <f>Q122*H122</f>
        <v>0</v>
      </c>
      <c r="S122" s="127">
        <v>0</v>
      </c>
      <c r="T122" s="128">
        <f>S122*H122</f>
        <v>0</v>
      </c>
      <c r="AR122" s="129" t="s">
        <v>124</v>
      </c>
      <c r="AT122" s="129" t="s">
        <v>119</v>
      </c>
      <c r="AU122" s="129" t="s">
        <v>125</v>
      </c>
      <c r="AY122" s="18" t="s">
        <v>117</v>
      </c>
      <c r="BE122" s="130">
        <f>IF(N122="základní",J122,0)</f>
        <v>0</v>
      </c>
      <c r="BF122" s="130">
        <f>IF(N122="snížená",J122,0)</f>
        <v>20.78</v>
      </c>
      <c r="BG122" s="130">
        <f>IF(N122="zákl. přenesená",J122,0)</f>
        <v>0</v>
      </c>
      <c r="BH122" s="130">
        <f>IF(N122="sníž. přenesená",J122,0)</f>
        <v>0</v>
      </c>
      <c r="BI122" s="130">
        <f>IF(N122="nulová",J122,0)</f>
        <v>0</v>
      </c>
      <c r="BJ122" s="18" t="s">
        <v>125</v>
      </c>
      <c r="BK122" s="130">
        <f>ROUND(I122*H122,2)</f>
        <v>20.78</v>
      </c>
      <c r="BL122" s="18" t="s">
        <v>124</v>
      </c>
      <c r="BM122" s="129" t="s">
        <v>171</v>
      </c>
    </row>
    <row r="123" spans="2:65" s="1" customFormat="1" ht="11.25" x14ac:dyDescent="0.2">
      <c r="B123" s="30"/>
      <c r="D123" s="131" t="s">
        <v>127</v>
      </c>
      <c r="F123" s="132" t="s">
        <v>172</v>
      </c>
      <c r="L123" s="30"/>
      <c r="M123" s="133"/>
      <c r="T123" s="51"/>
      <c r="AT123" s="18" t="s">
        <v>127</v>
      </c>
      <c r="AU123" s="18" t="s">
        <v>125</v>
      </c>
    </row>
    <row r="124" spans="2:65" s="1" customFormat="1" ht="24.2" customHeight="1" x14ac:dyDescent="0.2">
      <c r="B124" s="30"/>
      <c r="C124" s="119" t="s">
        <v>173</v>
      </c>
      <c r="D124" s="119" t="s">
        <v>119</v>
      </c>
      <c r="E124" s="120" t="s">
        <v>174</v>
      </c>
      <c r="F124" s="121" t="s">
        <v>175</v>
      </c>
      <c r="G124" s="122" t="s">
        <v>176</v>
      </c>
      <c r="H124" s="123">
        <v>37.402000000000001</v>
      </c>
      <c r="I124" s="124">
        <v>1</v>
      </c>
      <c r="J124" s="124">
        <f>ROUND(I124*H124,2)</f>
        <v>37.4</v>
      </c>
      <c r="K124" s="121" t="s">
        <v>123</v>
      </c>
      <c r="L124" s="30"/>
      <c r="M124" s="125" t="s">
        <v>17</v>
      </c>
      <c r="N124" s="126" t="s">
        <v>38</v>
      </c>
      <c r="O124" s="127">
        <v>0</v>
      </c>
      <c r="P124" s="127">
        <f>O124*H124</f>
        <v>0</v>
      </c>
      <c r="Q124" s="127">
        <v>0</v>
      </c>
      <c r="R124" s="127">
        <f>Q124*H124</f>
        <v>0</v>
      </c>
      <c r="S124" s="127">
        <v>0</v>
      </c>
      <c r="T124" s="128">
        <f>S124*H124</f>
        <v>0</v>
      </c>
      <c r="AR124" s="129" t="s">
        <v>124</v>
      </c>
      <c r="AT124" s="129" t="s">
        <v>119</v>
      </c>
      <c r="AU124" s="129" t="s">
        <v>125</v>
      </c>
      <c r="AY124" s="18" t="s">
        <v>117</v>
      </c>
      <c r="BE124" s="130">
        <f>IF(N124="základní",J124,0)</f>
        <v>0</v>
      </c>
      <c r="BF124" s="130">
        <f>IF(N124="snížená",J124,0)</f>
        <v>37.4</v>
      </c>
      <c r="BG124" s="130">
        <f>IF(N124="zákl. přenesená",J124,0)</f>
        <v>0</v>
      </c>
      <c r="BH124" s="130">
        <f>IF(N124="sníž. přenesená",J124,0)</f>
        <v>0</v>
      </c>
      <c r="BI124" s="130">
        <f>IF(N124="nulová",J124,0)</f>
        <v>0</v>
      </c>
      <c r="BJ124" s="18" t="s">
        <v>125</v>
      </c>
      <c r="BK124" s="130">
        <f>ROUND(I124*H124,2)</f>
        <v>37.4</v>
      </c>
      <c r="BL124" s="18" t="s">
        <v>124</v>
      </c>
      <c r="BM124" s="129" t="s">
        <v>177</v>
      </c>
    </row>
    <row r="125" spans="2:65" s="1" customFormat="1" ht="11.25" x14ac:dyDescent="0.2">
      <c r="B125" s="30"/>
      <c r="D125" s="131" t="s">
        <v>127</v>
      </c>
      <c r="F125" s="132" t="s">
        <v>178</v>
      </c>
      <c r="L125" s="30"/>
      <c r="M125" s="133"/>
      <c r="T125" s="51"/>
      <c r="AT125" s="18" t="s">
        <v>127</v>
      </c>
      <c r="AU125" s="18" t="s">
        <v>125</v>
      </c>
    </row>
    <row r="126" spans="2:65" s="13" customFormat="1" ht="11.25" x14ac:dyDescent="0.2">
      <c r="B126" s="140"/>
      <c r="D126" s="135" t="s">
        <v>129</v>
      </c>
      <c r="E126" s="141" t="s">
        <v>17</v>
      </c>
      <c r="F126" s="142" t="s">
        <v>179</v>
      </c>
      <c r="H126" s="143">
        <v>37.402000000000001</v>
      </c>
      <c r="L126" s="140"/>
      <c r="M126" s="144"/>
      <c r="T126" s="145"/>
      <c r="AT126" s="141" t="s">
        <v>129</v>
      </c>
      <c r="AU126" s="141" t="s">
        <v>125</v>
      </c>
      <c r="AV126" s="13" t="s">
        <v>125</v>
      </c>
      <c r="AW126" s="13" t="s">
        <v>28</v>
      </c>
      <c r="AX126" s="13" t="s">
        <v>71</v>
      </c>
      <c r="AY126" s="141" t="s">
        <v>117</v>
      </c>
    </row>
    <row r="127" spans="2:65" s="1" customFormat="1" ht="24.2" customHeight="1" x14ac:dyDescent="0.2">
      <c r="B127" s="30"/>
      <c r="C127" s="119" t="s">
        <v>180</v>
      </c>
      <c r="D127" s="119" t="s">
        <v>119</v>
      </c>
      <c r="E127" s="120" t="s">
        <v>181</v>
      </c>
      <c r="F127" s="121" t="s">
        <v>182</v>
      </c>
      <c r="G127" s="122" t="s">
        <v>134</v>
      </c>
      <c r="H127" s="123">
        <v>5.5620000000000003</v>
      </c>
      <c r="I127" s="124">
        <v>1</v>
      </c>
      <c r="J127" s="124">
        <f>ROUND(I127*H127,2)</f>
        <v>5.56</v>
      </c>
      <c r="K127" s="121" t="s">
        <v>123</v>
      </c>
      <c r="L127" s="30"/>
      <c r="M127" s="125" t="s">
        <v>17</v>
      </c>
      <c r="N127" s="126" t="s">
        <v>38</v>
      </c>
      <c r="O127" s="127">
        <v>0.63200000000000001</v>
      </c>
      <c r="P127" s="127">
        <f>O127*H127</f>
        <v>3.5151840000000001</v>
      </c>
      <c r="Q127" s="127">
        <v>0</v>
      </c>
      <c r="R127" s="127">
        <f>Q127*H127</f>
        <v>0</v>
      </c>
      <c r="S127" s="127">
        <v>0</v>
      </c>
      <c r="T127" s="128">
        <f>S127*H127</f>
        <v>0</v>
      </c>
      <c r="AR127" s="129" t="s">
        <v>124</v>
      </c>
      <c r="AT127" s="129" t="s">
        <v>119</v>
      </c>
      <c r="AU127" s="129" t="s">
        <v>125</v>
      </c>
      <c r="AY127" s="18" t="s">
        <v>117</v>
      </c>
      <c r="BE127" s="130">
        <f>IF(N127="základní",J127,0)</f>
        <v>0</v>
      </c>
      <c r="BF127" s="130">
        <f>IF(N127="snížená",J127,0)</f>
        <v>5.56</v>
      </c>
      <c r="BG127" s="130">
        <f>IF(N127="zákl. přenesená",J127,0)</f>
        <v>0</v>
      </c>
      <c r="BH127" s="130">
        <f>IF(N127="sníž. přenesená",J127,0)</f>
        <v>0</v>
      </c>
      <c r="BI127" s="130">
        <f>IF(N127="nulová",J127,0)</f>
        <v>0</v>
      </c>
      <c r="BJ127" s="18" t="s">
        <v>125</v>
      </c>
      <c r="BK127" s="130">
        <f>ROUND(I127*H127,2)</f>
        <v>5.56</v>
      </c>
      <c r="BL127" s="18" t="s">
        <v>124</v>
      </c>
      <c r="BM127" s="129" t="s">
        <v>183</v>
      </c>
    </row>
    <row r="128" spans="2:65" s="1" customFormat="1" ht="11.25" x14ac:dyDescent="0.2">
      <c r="B128" s="30"/>
      <c r="D128" s="131" t="s">
        <v>127</v>
      </c>
      <c r="F128" s="132" t="s">
        <v>184</v>
      </c>
      <c r="L128" s="30"/>
      <c r="M128" s="133"/>
      <c r="T128" s="51"/>
      <c r="AT128" s="18" t="s">
        <v>127</v>
      </c>
      <c r="AU128" s="18" t="s">
        <v>125</v>
      </c>
    </row>
    <row r="129" spans="2:65" s="12" customFormat="1" ht="11.25" x14ac:dyDescent="0.2">
      <c r="B129" s="134"/>
      <c r="D129" s="135" t="s">
        <v>129</v>
      </c>
      <c r="E129" s="136" t="s">
        <v>17</v>
      </c>
      <c r="F129" s="137" t="s">
        <v>185</v>
      </c>
      <c r="H129" s="136" t="s">
        <v>17</v>
      </c>
      <c r="L129" s="134"/>
      <c r="M129" s="138"/>
      <c r="T129" s="139"/>
      <c r="AT129" s="136" t="s">
        <v>129</v>
      </c>
      <c r="AU129" s="136" t="s">
        <v>125</v>
      </c>
      <c r="AV129" s="12" t="s">
        <v>71</v>
      </c>
      <c r="AW129" s="12" t="s">
        <v>28</v>
      </c>
      <c r="AX129" s="12" t="s">
        <v>66</v>
      </c>
      <c r="AY129" s="136" t="s">
        <v>117</v>
      </c>
    </row>
    <row r="130" spans="2:65" s="13" customFormat="1" ht="11.25" x14ac:dyDescent="0.2">
      <c r="B130" s="140"/>
      <c r="D130" s="135" t="s">
        <v>129</v>
      </c>
      <c r="E130" s="141" t="s">
        <v>17</v>
      </c>
      <c r="F130" s="142" t="s">
        <v>186</v>
      </c>
      <c r="H130" s="143">
        <v>5.5620000000000003</v>
      </c>
      <c r="L130" s="140"/>
      <c r="M130" s="144"/>
      <c r="T130" s="145"/>
      <c r="AT130" s="141" t="s">
        <v>129</v>
      </c>
      <c r="AU130" s="141" t="s">
        <v>125</v>
      </c>
      <c r="AV130" s="13" t="s">
        <v>125</v>
      </c>
      <c r="AW130" s="13" t="s">
        <v>28</v>
      </c>
      <c r="AX130" s="13" t="s">
        <v>71</v>
      </c>
      <c r="AY130" s="141" t="s">
        <v>117</v>
      </c>
    </row>
    <row r="131" spans="2:65" s="1" customFormat="1" ht="24.2" customHeight="1" x14ac:dyDescent="0.2">
      <c r="B131" s="30"/>
      <c r="C131" s="119" t="s">
        <v>187</v>
      </c>
      <c r="D131" s="119" t="s">
        <v>119</v>
      </c>
      <c r="E131" s="120" t="s">
        <v>188</v>
      </c>
      <c r="F131" s="121" t="s">
        <v>189</v>
      </c>
      <c r="G131" s="122" t="s">
        <v>122</v>
      </c>
      <c r="H131" s="123">
        <v>74.165000000000006</v>
      </c>
      <c r="I131" s="124">
        <v>1</v>
      </c>
      <c r="J131" s="124">
        <f>ROUND(I131*H131,2)</f>
        <v>74.17</v>
      </c>
      <c r="K131" s="121" t="s">
        <v>123</v>
      </c>
      <c r="L131" s="30"/>
      <c r="M131" s="125" t="s">
        <v>17</v>
      </c>
      <c r="N131" s="126" t="s">
        <v>38</v>
      </c>
      <c r="O131" s="127">
        <v>0.66800000000000004</v>
      </c>
      <c r="P131" s="127">
        <f>O131*H131</f>
        <v>49.542220000000007</v>
      </c>
      <c r="Q131" s="127">
        <v>0</v>
      </c>
      <c r="R131" s="127">
        <f>Q131*H131</f>
        <v>0</v>
      </c>
      <c r="S131" s="127">
        <v>0</v>
      </c>
      <c r="T131" s="128">
        <f>S131*H131</f>
        <v>0</v>
      </c>
      <c r="AR131" s="129" t="s">
        <v>124</v>
      </c>
      <c r="AT131" s="129" t="s">
        <v>119</v>
      </c>
      <c r="AU131" s="129" t="s">
        <v>125</v>
      </c>
      <c r="AY131" s="18" t="s">
        <v>117</v>
      </c>
      <c r="BE131" s="130">
        <f>IF(N131="základní",J131,0)</f>
        <v>0</v>
      </c>
      <c r="BF131" s="130">
        <f>IF(N131="snížená",J131,0)</f>
        <v>74.17</v>
      </c>
      <c r="BG131" s="130">
        <f>IF(N131="zákl. přenesená",J131,0)</f>
        <v>0</v>
      </c>
      <c r="BH131" s="130">
        <f>IF(N131="sníž. přenesená",J131,0)</f>
        <v>0</v>
      </c>
      <c r="BI131" s="130">
        <f>IF(N131="nulová",J131,0)</f>
        <v>0</v>
      </c>
      <c r="BJ131" s="18" t="s">
        <v>125</v>
      </c>
      <c r="BK131" s="130">
        <f>ROUND(I131*H131,2)</f>
        <v>74.17</v>
      </c>
      <c r="BL131" s="18" t="s">
        <v>124</v>
      </c>
      <c r="BM131" s="129" t="s">
        <v>190</v>
      </c>
    </row>
    <row r="132" spans="2:65" s="1" customFormat="1" ht="11.25" x14ac:dyDescent="0.2">
      <c r="B132" s="30"/>
      <c r="D132" s="131" t="s">
        <v>127</v>
      </c>
      <c r="F132" s="132" t="s">
        <v>191</v>
      </c>
      <c r="L132" s="30"/>
      <c r="M132" s="133"/>
      <c r="T132" s="51"/>
      <c r="AT132" s="18" t="s">
        <v>127</v>
      </c>
      <c r="AU132" s="18" t="s">
        <v>125</v>
      </c>
    </row>
    <row r="133" spans="2:65" s="12" customFormat="1" ht="11.25" x14ac:dyDescent="0.2">
      <c r="B133" s="134"/>
      <c r="D133" s="135" t="s">
        <v>129</v>
      </c>
      <c r="E133" s="136" t="s">
        <v>17</v>
      </c>
      <c r="F133" s="137" t="s">
        <v>185</v>
      </c>
      <c r="H133" s="136" t="s">
        <v>17</v>
      </c>
      <c r="L133" s="134"/>
      <c r="M133" s="138"/>
      <c r="T133" s="139"/>
      <c r="AT133" s="136" t="s">
        <v>129</v>
      </c>
      <c r="AU133" s="136" t="s">
        <v>125</v>
      </c>
      <c r="AV133" s="12" t="s">
        <v>71</v>
      </c>
      <c r="AW133" s="12" t="s">
        <v>28</v>
      </c>
      <c r="AX133" s="12" t="s">
        <v>66</v>
      </c>
      <c r="AY133" s="136" t="s">
        <v>117</v>
      </c>
    </row>
    <row r="134" spans="2:65" s="13" customFormat="1" ht="11.25" x14ac:dyDescent="0.2">
      <c r="B134" s="140"/>
      <c r="D134" s="135" t="s">
        <v>129</v>
      </c>
      <c r="E134" s="141" t="s">
        <v>17</v>
      </c>
      <c r="F134" s="142" t="s">
        <v>192</v>
      </c>
      <c r="H134" s="143">
        <v>74.165000000000006</v>
      </c>
      <c r="L134" s="140"/>
      <c r="M134" s="144"/>
      <c r="T134" s="145"/>
      <c r="AT134" s="141" t="s">
        <v>129</v>
      </c>
      <c r="AU134" s="141" t="s">
        <v>125</v>
      </c>
      <c r="AV134" s="13" t="s">
        <v>125</v>
      </c>
      <c r="AW134" s="13" t="s">
        <v>28</v>
      </c>
      <c r="AX134" s="13" t="s">
        <v>71</v>
      </c>
      <c r="AY134" s="141" t="s">
        <v>117</v>
      </c>
    </row>
    <row r="135" spans="2:65" s="1" customFormat="1" ht="16.5" customHeight="1" x14ac:dyDescent="0.2">
      <c r="B135" s="30"/>
      <c r="C135" s="152" t="s">
        <v>193</v>
      </c>
      <c r="D135" s="152" t="s">
        <v>194</v>
      </c>
      <c r="E135" s="153" t="s">
        <v>195</v>
      </c>
      <c r="F135" s="154" t="s">
        <v>196</v>
      </c>
      <c r="G135" s="155" t="s">
        <v>176</v>
      </c>
      <c r="H135" s="156">
        <v>11.867000000000001</v>
      </c>
      <c r="I135" s="157">
        <v>1</v>
      </c>
      <c r="J135" s="157">
        <f>ROUND(I135*H135,2)</f>
        <v>11.87</v>
      </c>
      <c r="K135" s="154" t="s">
        <v>123</v>
      </c>
      <c r="L135" s="158"/>
      <c r="M135" s="159" t="s">
        <v>17</v>
      </c>
      <c r="N135" s="160" t="s">
        <v>38</v>
      </c>
      <c r="O135" s="127">
        <v>0</v>
      </c>
      <c r="P135" s="127">
        <f>O135*H135</f>
        <v>0</v>
      </c>
      <c r="Q135" s="127">
        <v>1</v>
      </c>
      <c r="R135" s="127">
        <f>Q135*H135</f>
        <v>11.867000000000001</v>
      </c>
      <c r="S135" s="127">
        <v>0</v>
      </c>
      <c r="T135" s="128">
        <f>S135*H135</f>
        <v>0</v>
      </c>
      <c r="AR135" s="129" t="s">
        <v>168</v>
      </c>
      <c r="AT135" s="129" t="s">
        <v>194</v>
      </c>
      <c r="AU135" s="129" t="s">
        <v>125</v>
      </c>
      <c r="AY135" s="18" t="s">
        <v>117</v>
      </c>
      <c r="BE135" s="130">
        <f>IF(N135="základní",J135,0)</f>
        <v>0</v>
      </c>
      <c r="BF135" s="130">
        <f>IF(N135="snížená",J135,0)</f>
        <v>11.87</v>
      </c>
      <c r="BG135" s="130">
        <f>IF(N135="zákl. přenesená",J135,0)</f>
        <v>0</v>
      </c>
      <c r="BH135" s="130">
        <f>IF(N135="sníž. přenesená",J135,0)</f>
        <v>0</v>
      </c>
      <c r="BI135" s="130">
        <f>IF(N135="nulová",J135,0)</f>
        <v>0</v>
      </c>
      <c r="BJ135" s="18" t="s">
        <v>125</v>
      </c>
      <c r="BK135" s="130">
        <f>ROUND(I135*H135,2)</f>
        <v>11.87</v>
      </c>
      <c r="BL135" s="18" t="s">
        <v>124</v>
      </c>
      <c r="BM135" s="129" t="s">
        <v>197</v>
      </c>
    </row>
    <row r="136" spans="2:65" s="13" customFormat="1" ht="11.25" x14ac:dyDescent="0.2">
      <c r="B136" s="140"/>
      <c r="D136" s="135" t="s">
        <v>129</v>
      </c>
      <c r="E136" s="141" t="s">
        <v>17</v>
      </c>
      <c r="F136" s="142" t="s">
        <v>198</v>
      </c>
      <c r="H136" s="143">
        <v>7.4169999999999998</v>
      </c>
      <c r="L136" s="140"/>
      <c r="M136" s="144"/>
      <c r="T136" s="145"/>
      <c r="AT136" s="141" t="s">
        <v>129</v>
      </c>
      <c r="AU136" s="141" t="s">
        <v>125</v>
      </c>
      <c r="AV136" s="13" t="s">
        <v>125</v>
      </c>
      <c r="AW136" s="13" t="s">
        <v>28</v>
      </c>
      <c r="AX136" s="13" t="s">
        <v>71</v>
      </c>
      <c r="AY136" s="141" t="s">
        <v>117</v>
      </c>
    </row>
    <row r="137" spans="2:65" s="13" customFormat="1" ht="11.25" x14ac:dyDescent="0.2">
      <c r="B137" s="140"/>
      <c r="D137" s="135" t="s">
        <v>129</v>
      </c>
      <c r="F137" s="142" t="s">
        <v>199</v>
      </c>
      <c r="H137" s="143">
        <v>11.867000000000001</v>
      </c>
      <c r="L137" s="140"/>
      <c r="M137" s="144"/>
      <c r="T137" s="145"/>
      <c r="AT137" s="141" t="s">
        <v>129</v>
      </c>
      <c r="AU137" s="141" t="s">
        <v>125</v>
      </c>
      <c r="AV137" s="13" t="s">
        <v>125</v>
      </c>
      <c r="AW137" s="13" t="s">
        <v>4</v>
      </c>
      <c r="AX137" s="13" t="s">
        <v>71</v>
      </c>
      <c r="AY137" s="141" t="s">
        <v>117</v>
      </c>
    </row>
    <row r="138" spans="2:65" s="1" customFormat="1" ht="24.2" customHeight="1" x14ac:dyDescent="0.2">
      <c r="B138" s="30"/>
      <c r="C138" s="119" t="s">
        <v>200</v>
      </c>
      <c r="D138" s="119" t="s">
        <v>119</v>
      </c>
      <c r="E138" s="120" t="s">
        <v>201</v>
      </c>
      <c r="F138" s="121" t="s">
        <v>202</v>
      </c>
      <c r="G138" s="122" t="s">
        <v>122</v>
      </c>
      <c r="H138" s="123">
        <v>74.165000000000006</v>
      </c>
      <c r="I138" s="124">
        <v>1</v>
      </c>
      <c r="J138" s="124">
        <f>ROUND(I138*H138,2)</f>
        <v>74.17</v>
      </c>
      <c r="K138" s="121" t="s">
        <v>123</v>
      </c>
      <c r="L138" s="30"/>
      <c r="M138" s="125" t="s">
        <v>17</v>
      </c>
      <c r="N138" s="126" t="s">
        <v>38</v>
      </c>
      <c r="O138" s="127">
        <v>5.8000000000000003E-2</v>
      </c>
      <c r="P138" s="127">
        <f>O138*H138</f>
        <v>4.3015700000000008</v>
      </c>
      <c r="Q138" s="127">
        <v>0</v>
      </c>
      <c r="R138" s="127">
        <f>Q138*H138</f>
        <v>0</v>
      </c>
      <c r="S138" s="127">
        <v>0</v>
      </c>
      <c r="T138" s="128">
        <f>S138*H138</f>
        <v>0</v>
      </c>
      <c r="AR138" s="129" t="s">
        <v>124</v>
      </c>
      <c r="AT138" s="129" t="s">
        <v>119</v>
      </c>
      <c r="AU138" s="129" t="s">
        <v>125</v>
      </c>
      <c r="AY138" s="18" t="s">
        <v>117</v>
      </c>
      <c r="BE138" s="130">
        <f>IF(N138="základní",J138,0)</f>
        <v>0</v>
      </c>
      <c r="BF138" s="130">
        <f>IF(N138="snížená",J138,0)</f>
        <v>74.17</v>
      </c>
      <c r="BG138" s="130">
        <f>IF(N138="zákl. přenesená",J138,0)</f>
        <v>0</v>
      </c>
      <c r="BH138" s="130">
        <f>IF(N138="sníž. přenesená",J138,0)</f>
        <v>0</v>
      </c>
      <c r="BI138" s="130">
        <f>IF(N138="nulová",J138,0)</f>
        <v>0</v>
      </c>
      <c r="BJ138" s="18" t="s">
        <v>125</v>
      </c>
      <c r="BK138" s="130">
        <f>ROUND(I138*H138,2)</f>
        <v>74.17</v>
      </c>
      <c r="BL138" s="18" t="s">
        <v>124</v>
      </c>
      <c r="BM138" s="129" t="s">
        <v>203</v>
      </c>
    </row>
    <row r="139" spans="2:65" s="1" customFormat="1" ht="11.25" x14ac:dyDescent="0.2">
      <c r="B139" s="30"/>
      <c r="D139" s="131" t="s">
        <v>127</v>
      </c>
      <c r="F139" s="132" t="s">
        <v>204</v>
      </c>
      <c r="L139" s="30"/>
      <c r="M139" s="133"/>
      <c r="T139" s="51"/>
      <c r="AT139" s="18" t="s">
        <v>127</v>
      </c>
      <c r="AU139" s="18" t="s">
        <v>125</v>
      </c>
    </row>
    <row r="140" spans="2:65" s="1" customFormat="1" ht="16.5" customHeight="1" x14ac:dyDescent="0.2">
      <c r="B140" s="30"/>
      <c r="C140" s="152" t="s">
        <v>205</v>
      </c>
      <c r="D140" s="152" t="s">
        <v>194</v>
      </c>
      <c r="E140" s="153" t="s">
        <v>206</v>
      </c>
      <c r="F140" s="154" t="s">
        <v>207</v>
      </c>
      <c r="G140" s="155" t="s">
        <v>208</v>
      </c>
      <c r="H140" s="156">
        <v>1.4830000000000001</v>
      </c>
      <c r="I140" s="157">
        <v>1</v>
      </c>
      <c r="J140" s="157">
        <f>ROUND(I140*H140,2)</f>
        <v>1.48</v>
      </c>
      <c r="K140" s="154" t="s">
        <v>123</v>
      </c>
      <c r="L140" s="158"/>
      <c r="M140" s="159" t="s">
        <v>17</v>
      </c>
      <c r="N140" s="160" t="s">
        <v>38</v>
      </c>
      <c r="O140" s="127">
        <v>0</v>
      </c>
      <c r="P140" s="127">
        <f>O140*H140</f>
        <v>0</v>
      </c>
      <c r="Q140" s="127">
        <v>1E-3</v>
      </c>
      <c r="R140" s="127">
        <f>Q140*H140</f>
        <v>1.4830000000000002E-3</v>
      </c>
      <c r="S140" s="127">
        <v>0</v>
      </c>
      <c r="T140" s="128">
        <f>S140*H140</f>
        <v>0</v>
      </c>
      <c r="AR140" s="129" t="s">
        <v>168</v>
      </c>
      <c r="AT140" s="129" t="s">
        <v>194</v>
      </c>
      <c r="AU140" s="129" t="s">
        <v>125</v>
      </c>
      <c r="AY140" s="18" t="s">
        <v>117</v>
      </c>
      <c r="BE140" s="130">
        <f>IF(N140="základní",J140,0)</f>
        <v>0</v>
      </c>
      <c r="BF140" s="130">
        <f>IF(N140="snížená",J140,0)</f>
        <v>1.48</v>
      </c>
      <c r="BG140" s="130">
        <f>IF(N140="zákl. přenesená",J140,0)</f>
        <v>0</v>
      </c>
      <c r="BH140" s="130">
        <f>IF(N140="sníž. přenesená",J140,0)</f>
        <v>0</v>
      </c>
      <c r="BI140" s="130">
        <f>IF(N140="nulová",J140,0)</f>
        <v>0</v>
      </c>
      <c r="BJ140" s="18" t="s">
        <v>125</v>
      </c>
      <c r="BK140" s="130">
        <f>ROUND(I140*H140,2)</f>
        <v>1.48</v>
      </c>
      <c r="BL140" s="18" t="s">
        <v>124</v>
      </c>
      <c r="BM140" s="129" t="s">
        <v>209</v>
      </c>
    </row>
    <row r="141" spans="2:65" s="13" customFormat="1" ht="11.25" x14ac:dyDescent="0.2">
      <c r="B141" s="140"/>
      <c r="D141" s="135" t="s">
        <v>129</v>
      </c>
      <c r="F141" s="142" t="s">
        <v>210</v>
      </c>
      <c r="H141" s="143">
        <v>1.4830000000000001</v>
      </c>
      <c r="L141" s="140"/>
      <c r="M141" s="144"/>
      <c r="T141" s="145"/>
      <c r="AT141" s="141" t="s">
        <v>129</v>
      </c>
      <c r="AU141" s="141" t="s">
        <v>125</v>
      </c>
      <c r="AV141" s="13" t="s">
        <v>125</v>
      </c>
      <c r="AW141" s="13" t="s">
        <v>4</v>
      </c>
      <c r="AX141" s="13" t="s">
        <v>71</v>
      </c>
      <c r="AY141" s="141" t="s">
        <v>117</v>
      </c>
    </row>
    <row r="142" spans="2:65" s="1" customFormat="1" ht="21.75" customHeight="1" x14ac:dyDescent="0.2">
      <c r="B142" s="30"/>
      <c r="C142" s="119" t="s">
        <v>8</v>
      </c>
      <c r="D142" s="119" t="s">
        <v>119</v>
      </c>
      <c r="E142" s="120" t="s">
        <v>211</v>
      </c>
      <c r="F142" s="121" t="s">
        <v>212</v>
      </c>
      <c r="G142" s="122" t="s">
        <v>122</v>
      </c>
      <c r="H142" s="123">
        <v>105.364</v>
      </c>
      <c r="I142" s="124">
        <v>1</v>
      </c>
      <c r="J142" s="124">
        <f>ROUND(I142*H142,2)</f>
        <v>105.36</v>
      </c>
      <c r="K142" s="121" t="s">
        <v>123</v>
      </c>
      <c r="L142" s="30"/>
      <c r="M142" s="125" t="s">
        <v>17</v>
      </c>
      <c r="N142" s="126" t="s">
        <v>38</v>
      </c>
      <c r="O142" s="127">
        <v>0.14899999999999999</v>
      </c>
      <c r="P142" s="127">
        <f>O142*H142</f>
        <v>15.699235999999999</v>
      </c>
      <c r="Q142" s="127">
        <v>0</v>
      </c>
      <c r="R142" s="127">
        <f>Q142*H142</f>
        <v>0</v>
      </c>
      <c r="S142" s="127">
        <v>0</v>
      </c>
      <c r="T142" s="128">
        <f>S142*H142</f>
        <v>0</v>
      </c>
      <c r="AR142" s="129" t="s">
        <v>124</v>
      </c>
      <c r="AT142" s="129" t="s">
        <v>119</v>
      </c>
      <c r="AU142" s="129" t="s">
        <v>125</v>
      </c>
      <c r="AY142" s="18" t="s">
        <v>117</v>
      </c>
      <c r="BE142" s="130">
        <f>IF(N142="základní",J142,0)</f>
        <v>0</v>
      </c>
      <c r="BF142" s="130">
        <f>IF(N142="snížená",J142,0)</f>
        <v>105.36</v>
      </c>
      <c r="BG142" s="130">
        <f>IF(N142="zákl. přenesená",J142,0)</f>
        <v>0</v>
      </c>
      <c r="BH142" s="130">
        <f>IF(N142="sníž. přenesená",J142,0)</f>
        <v>0</v>
      </c>
      <c r="BI142" s="130">
        <f>IF(N142="nulová",J142,0)</f>
        <v>0</v>
      </c>
      <c r="BJ142" s="18" t="s">
        <v>125</v>
      </c>
      <c r="BK142" s="130">
        <f>ROUND(I142*H142,2)</f>
        <v>105.36</v>
      </c>
      <c r="BL142" s="18" t="s">
        <v>124</v>
      </c>
      <c r="BM142" s="129" t="s">
        <v>213</v>
      </c>
    </row>
    <row r="143" spans="2:65" s="1" customFormat="1" ht="11.25" x14ac:dyDescent="0.2">
      <c r="B143" s="30"/>
      <c r="D143" s="131" t="s">
        <v>127</v>
      </c>
      <c r="F143" s="132" t="s">
        <v>214</v>
      </c>
      <c r="L143" s="30"/>
      <c r="M143" s="133"/>
      <c r="T143" s="51"/>
      <c r="AT143" s="18" t="s">
        <v>127</v>
      </c>
      <c r="AU143" s="18" t="s">
        <v>125</v>
      </c>
    </row>
    <row r="144" spans="2:65" s="12" customFormat="1" ht="11.25" x14ac:dyDescent="0.2">
      <c r="B144" s="134"/>
      <c r="D144" s="135" t="s">
        <v>129</v>
      </c>
      <c r="E144" s="136" t="s">
        <v>17</v>
      </c>
      <c r="F144" s="137" t="s">
        <v>215</v>
      </c>
      <c r="H144" s="136" t="s">
        <v>17</v>
      </c>
      <c r="L144" s="134"/>
      <c r="M144" s="138"/>
      <c r="T144" s="139"/>
      <c r="AT144" s="136" t="s">
        <v>129</v>
      </c>
      <c r="AU144" s="136" t="s">
        <v>125</v>
      </c>
      <c r="AV144" s="12" t="s">
        <v>71</v>
      </c>
      <c r="AW144" s="12" t="s">
        <v>28</v>
      </c>
      <c r="AX144" s="12" t="s">
        <v>66</v>
      </c>
      <c r="AY144" s="136" t="s">
        <v>117</v>
      </c>
    </row>
    <row r="145" spans="2:65" s="13" customFormat="1" ht="11.25" x14ac:dyDescent="0.2">
      <c r="B145" s="140"/>
      <c r="D145" s="135" t="s">
        <v>129</v>
      </c>
      <c r="E145" s="141" t="s">
        <v>17</v>
      </c>
      <c r="F145" s="142" t="s">
        <v>216</v>
      </c>
      <c r="H145" s="143">
        <v>105.364</v>
      </c>
      <c r="L145" s="140"/>
      <c r="M145" s="144"/>
      <c r="T145" s="145"/>
      <c r="AT145" s="141" t="s">
        <v>129</v>
      </c>
      <c r="AU145" s="141" t="s">
        <v>125</v>
      </c>
      <c r="AV145" s="13" t="s">
        <v>125</v>
      </c>
      <c r="AW145" s="13" t="s">
        <v>28</v>
      </c>
      <c r="AX145" s="13" t="s">
        <v>71</v>
      </c>
      <c r="AY145" s="141" t="s">
        <v>117</v>
      </c>
    </row>
    <row r="146" spans="2:65" s="11" customFormat="1" ht="22.9" customHeight="1" x14ac:dyDescent="0.2">
      <c r="B146" s="108"/>
      <c r="D146" s="109" t="s">
        <v>65</v>
      </c>
      <c r="E146" s="117" t="s">
        <v>141</v>
      </c>
      <c r="F146" s="117" t="s">
        <v>217</v>
      </c>
      <c r="J146" s="118">
        <f>BK146</f>
        <v>3</v>
      </c>
      <c r="L146" s="108"/>
      <c r="M146" s="112"/>
      <c r="P146" s="113">
        <f>P147</f>
        <v>0</v>
      </c>
      <c r="R146" s="113">
        <f>R147</f>
        <v>0</v>
      </c>
      <c r="T146" s="114">
        <f>T147</f>
        <v>0</v>
      </c>
      <c r="AR146" s="109" t="s">
        <v>71</v>
      </c>
      <c r="AT146" s="115" t="s">
        <v>65</v>
      </c>
      <c r="AU146" s="115" t="s">
        <v>71</v>
      </c>
      <c r="AY146" s="109" t="s">
        <v>117</v>
      </c>
      <c r="BK146" s="116">
        <f>BK147</f>
        <v>3</v>
      </c>
    </row>
    <row r="147" spans="2:65" s="1" customFormat="1" ht="37.9" customHeight="1" x14ac:dyDescent="0.2">
      <c r="B147" s="30"/>
      <c r="C147" s="119" t="s">
        <v>218</v>
      </c>
      <c r="D147" s="119" t="s">
        <v>119</v>
      </c>
      <c r="E147" s="120" t="s">
        <v>219</v>
      </c>
      <c r="F147" s="121" t="s">
        <v>220</v>
      </c>
      <c r="G147" s="122" t="s">
        <v>221</v>
      </c>
      <c r="H147" s="123">
        <v>3</v>
      </c>
      <c r="I147" s="124">
        <v>1</v>
      </c>
      <c r="J147" s="124">
        <f>ROUND(I147*H147,2)</f>
        <v>3</v>
      </c>
      <c r="K147" s="121" t="s">
        <v>17</v>
      </c>
      <c r="L147" s="30"/>
      <c r="M147" s="125" t="s">
        <v>17</v>
      </c>
      <c r="N147" s="126" t="s">
        <v>38</v>
      </c>
      <c r="O147" s="127">
        <v>0</v>
      </c>
      <c r="P147" s="127">
        <f>O147*H147</f>
        <v>0</v>
      </c>
      <c r="Q147" s="127">
        <v>0</v>
      </c>
      <c r="R147" s="127">
        <f>Q147*H147</f>
        <v>0</v>
      </c>
      <c r="S147" s="127">
        <v>0</v>
      </c>
      <c r="T147" s="128">
        <f>S147*H147</f>
        <v>0</v>
      </c>
      <c r="AR147" s="129" t="s">
        <v>124</v>
      </c>
      <c r="AT147" s="129" t="s">
        <v>119</v>
      </c>
      <c r="AU147" s="129" t="s">
        <v>125</v>
      </c>
      <c r="AY147" s="18" t="s">
        <v>117</v>
      </c>
      <c r="BE147" s="130">
        <f>IF(N147="základní",J147,0)</f>
        <v>0</v>
      </c>
      <c r="BF147" s="130">
        <f>IF(N147="snížená",J147,0)</f>
        <v>3</v>
      </c>
      <c r="BG147" s="130">
        <f>IF(N147="zákl. přenesená",J147,0)</f>
        <v>0</v>
      </c>
      <c r="BH147" s="130">
        <f>IF(N147="sníž. přenesená",J147,0)</f>
        <v>0</v>
      </c>
      <c r="BI147" s="130">
        <f>IF(N147="nulová",J147,0)</f>
        <v>0</v>
      </c>
      <c r="BJ147" s="18" t="s">
        <v>125</v>
      </c>
      <c r="BK147" s="130">
        <f>ROUND(I147*H147,2)</f>
        <v>3</v>
      </c>
      <c r="BL147" s="18" t="s">
        <v>124</v>
      </c>
      <c r="BM147" s="129" t="s">
        <v>222</v>
      </c>
    </row>
    <row r="148" spans="2:65" s="11" customFormat="1" ht="22.9" customHeight="1" x14ac:dyDescent="0.2">
      <c r="B148" s="108"/>
      <c r="D148" s="109" t="s">
        <v>65</v>
      </c>
      <c r="E148" s="117" t="s">
        <v>151</v>
      </c>
      <c r="F148" s="117" t="s">
        <v>223</v>
      </c>
      <c r="J148" s="118">
        <f>BK148</f>
        <v>63.71</v>
      </c>
      <c r="L148" s="108"/>
      <c r="M148" s="112"/>
      <c r="P148" s="113">
        <f>SUM(P149:P152)</f>
        <v>6.5618210000000001</v>
      </c>
      <c r="R148" s="113">
        <f>SUM(R149:R152)</f>
        <v>0</v>
      </c>
      <c r="T148" s="114">
        <f>SUM(T149:T152)</f>
        <v>0</v>
      </c>
      <c r="AR148" s="109" t="s">
        <v>71</v>
      </c>
      <c r="AT148" s="115" t="s">
        <v>65</v>
      </c>
      <c r="AU148" s="115" t="s">
        <v>71</v>
      </c>
      <c r="AY148" s="109" t="s">
        <v>117</v>
      </c>
      <c r="BK148" s="116">
        <f>SUM(BK149:BK152)</f>
        <v>63.71</v>
      </c>
    </row>
    <row r="149" spans="2:65" s="1" customFormat="1" ht="24.2" customHeight="1" x14ac:dyDescent="0.2">
      <c r="B149" s="30"/>
      <c r="C149" s="119" t="s">
        <v>224</v>
      </c>
      <c r="D149" s="119" t="s">
        <v>119</v>
      </c>
      <c r="E149" s="120" t="s">
        <v>225</v>
      </c>
      <c r="F149" s="121" t="s">
        <v>226</v>
      </c>
      <c r="G149" s="122" t="s">
        <v>122</v>
      </c>
      <c r="H149" s="123">
        <v>63.707000000000001</v>
      </c>
      <c r="I149" s="124">
        <v>1</v>
      </c>
      <c r="J149" s="124">
        <f>ROUND(I149*H149,2)</f>
        <v>63.71</v>
      </c>
      <c r="K149" s="121" t="s">
        <v>123</v>
      </c>
      <c r="L149" s="30"/>
      <c r="M149" s="125" t="s">
        <v>17</v>
      </c>
      <c r="N149" s="126" t="s">
        <v>38</v>
      </c>
      <c r="O149" s="127">
        <v>0.10299999999999999</v>
      </c>
      <c r="P149" s="127">
        <f>O149*H149</f>
        <v>6.5618210000000001</v>
      </c>
      <c r="Q149" s="127">
        <v>0</v>
      </c>
      <c r="R149" s="127">
        <f>Q149*H149</f>
        <v>0</v>
      </c>
      <c r="S149" s="127">
        <v>0</v>
      </c>
      <c r="T149" s="128">
        <f>S149*H149</f>
        <v>0</v>
      </c>
      <c r="AR149" s="129" t="s">
        <v>124</v>
      </c>
      <c r="AT149" s="129" t="s">
        <v>119</v>
      </c>
      <c r="AU149" s="129" t="s">
        <v>125</v>
      </c>
      <c r="AY149" s="18" t="s">
        <v>117</v>
      </c>
      <c r="BE149" s="130">
        <f>IF(N149="základní",J149,0)</f>
        <v>0</v>
      </c>
      <c r="BF149" s="130">
        <f>IF(N149="snížená",J149,0)</f>
        <v>63.71</v>
      </c>
      <c r="BG149" s="130">
        <f>IF(N149="zákl. přenesená",J149,0)</f>
        <v>0</v>
      </c>
      <c r="BH149" s="130">
        <f>IF(N149="sníž. přenesená",J149,0)</f>
        <v>0</v>
      </c>
      <c r="BI149" s="130">
        <f>IF(N149="nulová",J149,0)</f>
        <v>0</v>
      </c>
      <c r="BJ149" s="18" t="s">
        <v>125</v>
      </c>
      <c r="BK149" s="130">
        <f>ROUND(I149*H149,2)</f>
        <v>63.71</v>
      </c>
      <c r="BL149" s="18" t="s">
        <v>124</v>
      </c>
      <c r="BM149" s="129" t="s">
        <v>227</v>
      </c>
    </row>
    <row r="150" spans="2:65" s="1" customFormat="1" ht="11.25" x14ac:dyDescent="0.2">
      <c r="B150" s="30"/>
      <c r="D150" s="131" t="s">
        <v>127</v>
      </c>
      <c r="F150" s="132" t="s">
        <v>228</v>
      </c>
      <c r="L150" s="30"/>
      <c r="M150" s="133"/>
      <c r="T150" s="51"/>
      <c r="AT150" s="18" t="s">
        <v>127</v>
      </c>
      <c r="AU150" s="18" t="s">
        <v>125</v>
      </c>
    </row>
    <row r="151" spans="2:65" s="12" customFormat="1" ht="11.25" x14ac:dyDescent="0.2">
      <c r="B151" s="134"/>
      <c r="D151" s="135" t="s">
        <v>129</v>
      </c>
      <c r="E151" s="136" t="s">
        <v>17</v>
      </c>
      <c r="F151" s="137" t="s">
        <v>229</v>
      </c>
      <c r="H151" s="136" t="s">
        <v>17</v>
      </c>
      <c r="L151" s="134"/>
      <c r="M151" s="138"/>
      <c r="T151" s="139"/>
      <c r="AT151" s="136" t="s">
        <v>129</v>
      </c>
      <c r="AU151" s="136" t="s">
        <v>125</v>
      </c>
      <c r="AV151" s="12" t="s">
        <v>71</v>
      </c>
      <c r="AW151" s="12" t="s">
        <v>28</v>
      </c>
      <c r="AX151" s="12" t="s">
        <v>66</v>
      </c>
      <c r="AY151" s="136" t="s">
        <v>117</v>
      </c>
    </row>
    <row r="152" spans="2:65" s="13" customFormat="1" ht="11.25" x14ac:dyDescent="0.2">
      <c r="B152" s="140"/>
      <c r="D152" s="135" t="s">
        <v>129</v>
      </c>
      <c r="E152" s="141" t="s">
        <v>17</v>
      </c>
      <c r="F152" s="142" t="s">
        <v>230</v>
      </c>
      <c r="H152" s="143">
        <v>63.707000000000001</v>
      </c>
      <c r="L152" s="140"/>
      <c r="M152" s="144"/>
      <c r="T152" s="145"/>
      <c r="AT152" s="141" t="s">
        <v>129</v>
      </c>
      <c r="AU152" s="141" t="s">
        <v>125</v>
      </c>
      <c r="AV152" s="13" t="s">
        <v>125</v>
      </c>
      <c r="AW152" s="13" t="s">
        <v>28</v>
      </c>
      <c r="AX152" s="13" t="s">
        <v>71</v>
      </c>
      <c r="AY152" s="141" t="s">
        <v>117</v>
      </c>
    </row>
    <row r="153" spans="2:65" s="11" customFormat="1" ht="22.9" customHeight="1" x14ac:dyDescent="0.2">
      <c r="B153" s="108"/>
      <c r="D153" s="109" t="s">
        <v>65</v>
      </c>
      <c r="E153" s="117" t="s">
        <v>157</v>
      </c>
      <c r="F153" s="117" t="s">
        <v>231</v>
      </c>
      <c r="J153" s="118">
        <f>BK153</f>
        <v>23956.479999999992</v>
      </c>
      <c r="L153" s="108"/>
      <c r="M153" s="112"/>
      <c r="P153" s="113">
        <f>SUM(P154:P503)</f>
        <v>4475.3139230000006</v>
      </c>
      <c r="R153" s="113">
        <f>SUM(R154:R503)</f>
        <v>113.38786361000001</v>
      </c>
      <c r="T153" s="114">
        <f>SUM(T154:T503)</f>
        <v>0</v>
      </c>
      <c r="AR153" s="109" t="s">
        <v>71</v>
      </c>
      <c r="AT153" s="115" t="s">
        <v>65</v>
      </c>
      <c r="AU153" s="115" t="s">
        <v>71</v>
      </c>
      <c r="AY153" s="109" t="s">
        <v>117</v>
      </c>
      <c r="BK153" s="116">
        <f>SUM(BK154:BK503)</f>
        <v>23956.479999999992</v>
      </c>
    </row>
    <row r="154" spans="2:65" s="1" customFormat="1" ht="21.75" customHeight="1" x14ac:dyDescent="0.2">
      <c r="B154" s="30"/>
      <c r="C154" s="119" t="s">
        <v>232</v>
      </c>
      <c r="D154" s="119" t="s">
        <v>119</v>
      </c>
      <c r="E154" s="120" t="s">
        <v>233</v>
      </c>
      <c r="F154" s="121" t="s">
        <v>234</v>
      </c>
      <c r="G154" s="122" t="s">
        <v>122</v>
      </c>
      <c r="H154" s="123">
        <v>469.03</v>
      </c>
      <c r="I154" s="124">
        <v>1</v>
      </c>
      <c r="J154" s="124">
        <f>ROUND(I154*H154,2)</f>
        <v>469.03</v>
      </c>
      <c r="K154" s="121" t="s">
        <v>123</v>
      </c>
      <c r="L154" s="30"/>
      <c r="M154" s="125" t="s">
        <v>17</v>
      </c>
      <c r="N154" s="126" t="s">
        <v>38</v>
      </c>
      <c r="O154" s="127">
        <v>0.04</v>
      </c>
      <c r="P154" s="127">
        <f>O154*H154</f>
        <v>18.761199999999999</v>
      </c>
      <c r="Q154" s="127">
        <v>0</v>
      </c>
      <c r="R154" s="127">
        <f>Q154*H154</f>
        <v>0</v>
      </c>
      <c r="S154" s="127">
        <v>0</v>
      </c>
      <c r="T154" s="128">
        <f>S154*H154</f>
        <v>0</v>
      </c>
      <c r="AR154" s="129" t="s">
        <v>124</v>
      </c>
      <c r="AT154" s="129" t="s">
        <v>119</v>
      </c>
      <c r="AU154" s="129" t="s">
        <v>125</v>
      </c>
      <c r="AY154" s="18" t="s">
        <v>117</v>
      </c>
      <c r="BE154" s="130">
        <f>IF(N154="základní",J154,0)</f>
        <v>0</v>
      </c>
      <c r="BF154" s="130">
        <f>IF(N154="snížená",J154,0)</f>
        <v>469.03</v>
      </c>
      <c r="BG154" s="130">
        <f>IF(N154="zákl. přenesená",J154,0)</f>
        <v>0</v>
      </c>
      <c r="BH154" s="130">
        <f>IF(N154="sníž. přenesená",J154,0)</f>
        <v>0</v>
      </c>
      <c r="BI154" s="130">
        <f>IF(N154="nulová",J154,0)</f>
        <v>0</v>
      </c>
      <c r="BJ154" s="18" t="s">
        <v>125</v>
      </c>
      <c r="BK154" s="130">
        <f>ROUND(I154*H154,2)</f>
        <v>469.03</v>
      </c>
      <c r="BL154" s="18" t="s">
        <v>124</v>
      </c>
      <c r="BM154" s="129" t="s">
        <v>235</v>
      </c>
    </row>
    <row r="155" spans="2:65" s="1" customFormat="1" ht="11.25" x14ac:dyDescent="0.2">
      <c r="B155" s="30"/>
      <c r="D155" s="131" t="s">
        <v>127</v>
      </c>
      <c r="F155" s="132" t="s">
        <v>236</v>
      </c>
      <c r="L155" s="30"/>
      <c r="M155" s="133"/>
      <c r="T155" s="51"/>
      <c r="AT155" s="18" t="s">
        <v>127</v>
      </c>
      <c r="AU155" s="18" t="s">
        <v>125</v>
      </c>
    </row>
    <row r="156" spans="2:65" s="12" customFormat="1" ht="11.25" x14ac:dyDescent="0.2">
      <c r="B156" s="134"/>
      <c r="D156" s="135" t="s">
        <v>129</v>
      </c>
      <c r="E156" s="136" t="s">
        <v>17</v>
      </c>
      <c r="F156" s="137" t="s">
        <v>237</v>
      </c>
      <c r="H156" s="136" t="s">
        <v>17</v>
      </c>
      <c r="L156" s="134"/>
      <c r="M156" s="138"/>
      <c r="T156" s="139"/>
      <c r="AT156" s="136" t="s">
        <v>129</v>
      </c>
      <c r="AU156" s="136" t="s">
        <v>125</v>
      </c>
      <c r="AV156" s="12" t="s">
        <v>71</v>
      </c>
      <c r="AW156" s="12" t="s">
        <v>28</v>
      </c>
      <c r="AX156" s="12" t="s">
        <v>66</v>
      </c>
      <c r="AY156" s="136" t="s">
        <v>117</v>
      </c>
    </row>
    <row r="157" spans="2:65" s="13" customFormat="1" ht="22.5" x14ac:dyDescent="0.2">
      <c r="B157" s="140"/>
      <c r="D157" s="135" t="s">
        <v>129</v>
      </c>
      <c r="E157" s="141" t="s">
        <v>17</v>
      </c>
      <c r="F157" s="142" t="s">
        <v>238</v>
      </c>
      <c r="H157" s="143">
        <v>469.03</v>
      </c>
      <c r="L157" s="140"/>
      <c r="M157" s="144"/>
      <c r="T157" s="145"/>
      <c r="AT157" s="141" t="s">
        <v>129</v>
      </c>
      <c r="AU157" s="141" t="s">
        <v>125</v>
      </c>
      <c r="AV157" s="13" t="s">
        <v>125</v>
      </c>
      <c r="AW157" s="13" t="s">
        <v>28</v>
      </c>
      <c r="AX157" s="13" t="s">
        <v>71</v>
      </c>
      <c r="AY157" s="141" t="s">
        <v>117</v>
      </c>
    </row>
    <row r="158" spans="2:65" s="1" customFormat="1" ht="16.5" customHeight="1" x14ac:dyDescent="0.2">
      <c r="B158" s="30"/>
      <c r="C158" s="119" t="s">
        <v>239</v>
      </c>
      <c r="D158" s="119" t="s">
        <v>119</v>
      </c>
      <c r="E158" s="120" t="s">
        <v>240</v>
      </c>
      <c r="F158" s="121" t="s">
        <v>241</v>
      </c>
      <c r="G158" s="122" t="s">
        <v>122</v>
      </c>
      <c r="H158" s="123">
        <v>948.89599999999996</v>
      </c>
      <c r="I158" s="124">
        <v>1</v>
      </c>
      <c r="J158" s="124">
        <f>ROUND(I158*H158,2)</f>
        <v>948.9</v>
      </c>
      <c r="K158" s="121" t="s">
        <v>123</v>
      </c>
      <c r="L158" s="30"/>
      <c r="M158" s="125" t="s">
        <v>17</v>
      </c>
      <c r="N158" s="126" t="s">
        <v>38</v>
      </c>
      <c r="O158" s="127">
        <v>0.14799999999999999</v>
      </c>
      <c r="P158" s="127">
        <f>O158*H158</f>
        <v>140.43660799999998</v>
      </c>
      <c r="Q158" s="127">
        <v>2.5999999999999998E-4</v>
      </c>
      <c r="R158" s="127">
        <f>Q158*H158</f>
        <v>0.24671295999999998</v>
      </c>
      <c r="S158" s="127">
        <v>0</v>
      </c>
      <c r="T158" s="128">
        <f>S158*H158</f>
        <v>0</v>
      </c>
      <c r="AR158" s="129" t="s">
        <v>124</v>
      </c>
      <c r="AT158" s="129" t="s">
        <v>119</v>
      </c>
      <c r="AU158" s="129" t="s">
        <v>125</v>
      </c>
      <c r="AY158" s="18" t="s">
        <v>117</v>
      </c>
      <c r="BE158" s="130">
        <f>IF(N158="základní",J158,0)</f>
        <v>0</v>
      </c>
      <c r="BF158" s="130">
        <f>IF(N158="snížená",J158,0)</f>
        <v>948.9</v>
      </c>
      <c r="BG158" s="130">
        <f>IF(N158="zákl. přenesená",J158,0)</f>
        <v>0</v>
      </c>
      <c r="BH158" s="130">
        <f>IF(N158="sníž. přenesená",J158,0)</f>
        <v>0</v>
      </c>
      <c r="BI158" s="130">
        <f>IF(N158="nulová",J158,0)</f>
        <v>0</v>
      </c>
      <c r="BJ158" s="18" t="s">
        <v>125</v>
      </c>
      <c r="BK158" s="130">
        <f>ROUND(I158*H158,2)</f>
        <v>948.9</v>
      </c>
      <c r="BL158" s="18" t="s">
        <v>124</v>
      </c>
      <c r="BM158" s="129" t="s">
        <v>242</v>
      </c>
    </row>
    <row r="159" spans="2:65" s="1" customFormat="1" ht="11.25" x14ac:dyDescent="0.2">
      <c r="B159" s="30"/>
      <c r="D159" s="131" t="s">
        <v>127</v>
      </c>
      <c r="F159" s="132" t="s">
        <v>243</v>
      </c>
      <c r="L159" s="30"/>
      <c r="M159" s="133"/>
      <c r="T159" s="51"/>
      <c r="AT159" s="18" t="s">
        <v>127</v>
      </c>
      <c r="AU159" s="18" t="s">
        <v>125</v>
      </c>
    </row>
    <row r="160" spans="2:65" s="12" customFormat="1" ht="11.25" x14ac:dyDescent="0.2">
      <c r="B160" s="134"/>
      <c r="D160" s="135" t="s">
        <v>129</v>
      </c>
      <c r="E160" s="136" t="s">
        <v>17</v>
      </c>
      <c r="F160" s="137" t="s">
        <v>244</v>
      </c>
      <c r="H160" s="136" t="s">
        <v>17</v>
      </c>
      <c r="L160" s="134"/>
      <c r="M160" s="138"/>
      <c r="T160" s="139"/>
      <c r="AT160" s="136" t="s">
        <v>129</v>
      </c>
      <c r="AU160" s="136" t="s">
        <v>125</v>
      </c>
      <c r="AV160" s="12" t="s">
        <v>71</v>
      </c>
      <c r="AW160" s="12" t="s">
        <v>28</v>
      </c>
      <c r="AX160" s="12" t="s">
        <v>66</v>
      </c>
      <c r="AY160" s="136" t="s">
        <v>117</v>
      </c>
    </row>
    <row r="161" spans="2:65" s="12" customFormat="1" ht="11.25" x14ac:dyDescent="0.2">
      <c r="B161" s="134"/>
      <c r="D161" s="135" t="s">
        <v>129</v>
      </c>
      <c r="E161" s="136" t="s">
        <v>17</v>
      </c>
      <c r="F161" s="137" t="s">
        <v>245</v>
      </c>
      <c r="H161" s="136" t="s">
        <v>17</v>
      </c>
      <c r="L161" s="134"/>
      <c r="M161" s="138"/>
      <c r="T161" s="139"/>
      <c r="AT161" s="136" t="s">
        <v>129</v>
      </c>
      <c r="AU161" s="136" t="s">
        <v>125</v>
      </c>
      <c r="AV161" s="12" t="s">
        <v>71</v>
      </c>
      <c r="AW161" s="12" t="s">
        <v>28</v>
      </c>
      <c r="AX161" s="12" t="s">
        <v>66</v>
      </c>
      <c r="AY161" s="136" t="s">
        <v>117</v>
      </c>
    </row>
    <row r="162" spans="2:65" s="13" customFormat="1" ht="22.5" x14ac:dyDescent="0.2">
      <c r="B162" s="140"/>
      <c r="D162" s="135" t="s">
        <v>129</v>
      </c>
      <c r="E162" s="141" t="s">
        <v>17</v>
      </c>
      <c r="F162" s="142" t="s">
        <v>238</v>
      </c>
      <c r="H162" s="143">
        <v>469.03</v>
      </c>
      <c r="L162" s="140"/>
      <c r="M162" s="144"/>
      <c r="T162" s="145"/>
      <c r="AT162" s="141" t="s">
        <v>129</v>
      </c>
      <c r="AU162" s="141" t="s">
        <v>125</v>
      </c>
      <c r="AV162" s="13" t="s">
        <v>125</v>
      </c>
      <c r="AW162" s="13" t="s">
        <v>28</v>
      </c>
      <c r="AX162" s="13" t="s">
        <v>66</v>
      </c>
      <c r="AY162" s="141" t="s">
        <v>117</v>
      </c>
    </row>
    <row r="163" spans="2:65" s="13" customFormat="1" ht="11.25" x14ac:dyDescent="0.2">
      <c r="B163" s="140"/>
      <c r="D163" s="135" t="s">
        <v>129</v>
      </c>
      <c r="E163" s="141" t="s">
        <v>17</v>
      </c>
      <c r="F163" s="142" t="s">
        <v>246</v>
      </c>
      <c r="H163" s="143">
        <v>5.4180000000000001</v>
      </c>
      <c r="L163" s="140"/>
      <c r="M163" s="144"/>
      <c r="T163" s="145"/>
      <c r="AT163" s="141" t="s">
        <v>129</v>
      </c>
      <c r="AU163" s="141" t="s">
        <v>125</v>
      </c>
      <c r="AV163" s="13" t="s">
        <v>125</v>
      </c>
      <c r="AW163" s="13" t="s">
        <v>28</v>
      </c>
      <c r="AX163" s="13" t="s">
        <v>66</v>
      </c>
      <c r="AY163" s="141" t="s">
        <v>117</v>
      </c>
    </row>
    <row r="164" spans="2:65" s="15" customFormat="1" ht="11.25" x14ac:dyDescent="0.2">
      <c r="B164" s="161"/>
      <c r="D164" s="135" t="s">
        <v>129</v>
      </c>
      <c r="E164" s="162" t="s">
        <v>17</v>
      </c>
      <c r="F164" s="163" t="s">
        <v>247</v>
      </c>
      <c r="H164" s="164">
        <v>474.44799999999998</v>
      </c>
      <c r="L164" s="161"/>
      <c r="M164" s="165"/>
      <c r="T164" s="166"/>
      <c r="AT164" s="162" t="s">
        <v>129</v>
      </c>
      <c r="AU164" s="162" t="s">
        <v>125</v>
      </c>
      <c r="AV164" s="15" t="s">
        <v>141</v>
      </c>
      <c r="AW164" s="15" t="s">
        <v>28</v>
      </c>
      <c r="AX164" s="15" t="s">
        <v>66</v>
      </c>
      <c r="AY164" s="162" t="s">
        <v>117</v>
      </c>
    </row>
    <row r="165" spans="2:65" s="12" customFormat="1" ht="11.25" x14ac:dyDescent="0.2">
      <c r="B165" s="134"/>
      <c r="D165" s="135" t="s">
        <v>129</v>
      </c>
      <c r="E165" s="136" t="s">
        <v>17</v>
      </c>
      <c r="F165" s="137" t="s">
        <v>248</v>
      </c>
      <c r="H165" s="136" t="s">
        <v>17</v>
      </c>
      <c r="L165" s="134"/>
      <c r="M165" s="138"/>
      <c r="T165" s="139"/>
      <c r="AT165" s="136" t="s">
        <v>129</v>
      </c>
      <c r="AU165" s="136" t="s">
        <v>125</v>
      </c>
      <c r="AV165" s="12" t="s">
        <v>71</v>
      </c>
      <c r="AW165" s="12" t="s">
        <v>28</v>
      </c>
      <c r="AX165" s="12" t="s">
        <v>66</v>
      </c>
      <c r="AY165" s="136" t="s">
        <v>117</v>
      </c>
    </row>
    <row r="166" spans="2:65" s="13" customFormat="1" ht="11.25" x14ac:dyDescent="0.2">
      <c r="B166" s="140"/>
      <c r="D166" s="135" t="s">
        <v>129</v>
      </c>
      <c r="E166" s="141" t="s">
        <v>17</v>
      </c>
      <c r="F166" s="142" t="s">
        <v>249</v>
      </c>
      <c r="H166" s="143">
        <v>474.44799999999998</v>
      </c>
      <c r="L166" s="140"/>
      <c r="M166" s="144"/>
      <c r="T166" s="145"/>
      <c r="AT166" s="141" t="s">
        <v>129</v>
      </c>
      <c r="AU166" s="141" t="s">
        <v>125</v>
      </c>
      <c r="AV166" s="13" t="s">
        <v>125</v>
      </c>
      <c r="AW166" s="13" t="s">
        <v>28</v>
      </c>
      <c r="AX166" s="13" t="s">
        <v>66</v>
      </c>
      <c r="AY166" s="141" t="s">
        <v>117</v>
      </c>
    </row>
    <row r="167" spans="2:65" s="14" customFormat="1" ht="11.25" x14ac:dyDescent="0.2">
      <c r="B167" s="146"/>
      <c r="D167" s="135" t="s">
        <v>129</v>
      </c>
      <c r="E167" s="147" t="s">
        <v>17</v>
      </c>
      <c r="F167" s="148" t="s">
        <v>140</v>
      </c>
      <c r="H167" s="149">
        <v>948.89599999999996</v>
      </c>
      <c r="L167" s="146"/>
      <c r="M167" s="150"/>
      <c r="T167" s="151"/>
      <c r="AT167" s="147" t="s">
        <v>129</v>
      </c>
      <c r="AU167" s="147" t="s">
        <v>125</v>
      </c>
      <c r="AV167" s="14" t="s">
        <v>124</v>
      </c>
      <c r="AW167" s="14" t="s">
        <v>28</v>
      </c>
      <c r="AX167" s="14" t="s">
        <v>71</v>
      </c>
      <c r="AY167" s="147" t="s">
        <v>117</v>
      </c>
    </row>
    <row r="168" spans="2:65" s="1" customFormat="1" ht="24.2" customHeight="1" x14ac:dyDescent="0.2">
      <c r="B168" s="30"/>
      <c r="C168" s="119" t="s">
        <v>250</v>
      </c>
      <c r="D168" s="119" t="s">
        <v>119</v>
      </c>
      <c r="E168" s="120" t="s">
        <v>251</v>
      </c>
      <c r="F168" s="121" t="s">
        <v>252</v>
      </c>
      <c r="G168" s="122" t="s">
        <v>122</v>
      </c>
      <c r="H168" s="123">
        <v>474.44799999999998</v>
      </c>
      <c r="I168" s="124">
        <v>1</v>
      </c>
      <c r="J168" s="124">
        <f>ROUND(I168*H168,2)</f>
        <v>474.45</v>
      </c>
      <c r="K168" s="121" t="s">
        <v>123</v>
      </c>
      <c r="L168" s="30"/>
      <c r="M168" s="125" t="s">
        <v>17</v>
      </c>
      <c r="N168" s="126" t="s">
        <v>38</v>
      </c>
      <c r="O168" s="127">
        <v>0.46</v>
      </c>
      <c r="P168" s="127">
        <f>O168*H168</f>
        <v>218.24608000000001</v>
      </c>
      <c r="Q168" s="127">
        <v>4.3800000000000002E-3</v>
      </c>
      <c r="R168" s="127">
        <f>Q168*H168</f>
        <v>2.0780822400000001</v>
      </c>
      <c r="S168" s="127">
        <v>0</v>
      </c>
      <c r="T168" s="128">
        <f>S168*H168</f>
        <v>0</v>
      </c>
      <c r="AR168" s="129" t="s">
        <v>124</v>
      </c>
      <c r="AT168" s="129" t="s">
        <v>119</v>
      </c>
      <c r="AU168" s="129" t="s">
        <v>125</v>
      </c>
      <c r="AY168" s="18" t="s">
        <v>117</v>
      </c>
      <c r="BE168" s="130">
        <f>IF(N168="základní",J168,0)</f>
        <v>0</v>
      </c>
      <c r="BF168" s="130">
        <f>IF(N168="snížená",J168,0)</f>
        <v>474.45</v>
      </c>
      <c r="BG168" s="130">
        <f>IF(N168="zákl. přenesená",J168,0)</f>
        <v>0</v>
      </c>
      <c r="BH168" s="130">
        <f>IF(N168="sníž. přenesená",J168,0)</f>
        <v>0</v>
      </c>
      <c r="BI168" s="130">
        <f>IF(N168="nulová",J168,0)</f>
        <v>0</v>
      </c>
      <c r="BJ168" s="18" t="s">
        <v>125</v>
      </c>
      <c r="BK168" s="130">
        <f>ROUND(I168*H168,2)</f>
        <v>474.45</v>
      </c>
      <c r="BL168" s="18" t="s">
        <v>124</v>
      </c>
      <c r="BM168" s="129" t="s">
        <v>253</v>
      </c>
    </row>
    <row r="169" spans="2:65" s="1" customFormat="1" ht="11.25" x14ac:dyDescent="0.2">
      <c r="B169" s="30"/>
      <c r="D169" s="131" t="s">
        <v>127</v>
      </c>
      <c r="F169" s="132" t="s">
        <v>254</v>
      </c>
      <c r="L169" s="30"/>
      <c r="M169" s="133"/>
      <c r="T169" s="51"/>
      <c r="AT169" s="18" t="s">
        <v>127</v>
      </c>
      <c r="AU169" s="18" t="s">
        <v>125</v>
      </c>
    </row>
    <row r="170" spans="2:65" s="1" customFormat="1" ht="21.75" customHeight="1" x14ac:dyDescent="0.2">
      <c r="B170" s="30"/>
      <c r="C170" s="119" t="s">
        <v>7</v>
      </c>
      <c r="D170" s="119" t="s">
        <v>119</v>
      </c>
      <c r="E170" s="120" t="s">
        <v>255</v>
      </c>
      <c r="F170" s="121" t="s">
        <v>256</v>
      </c>
      <c r="G170" s="122" t="s">
        <v>122</v>
      </c>
      <c r="H170" s="123">
        <v>474.44799999999998</v>
      </c>
      <c r="I170" s="124">
        <v>1</v>
      </c>
      <c r="J170" s="124">
        <f>ROUND(I170*H170,2)</f>
        <v>474.45</v>
      </c>
      <c r="K170" s="121" t="s">
        <v>123</v>
      </c>
      <c r="L170" s="30"/>
      <c r="M170" s="125" t="s">
        <v>17</v>
      </c>
      <c r="N170" s="126" t="s">
        <v>38</v>
      </c>
      <c r="O170" s="127">
        <v>0.35799999999999998</v>
      </c>
      <c r="P170" s="127">
        <f>O170*H170</f>
        <v>169.85238399999997</v>
      </c>
      <c r="Q170" s="127">
        <v>4.0000000000000001E-3</v>
      </c>
      <c r="R170" s="127">
        <f>Q170*H170</f>
        <v>1.8977919999999999</v>
      </c>
      <c r="S170" s="127">
        <v>0</v>
      </c>
      <c r="T170" s="128">
        <f>S170*H170</f>
        <v>0</v>
      </c>
      <c r="AR170" s="129" t="s">
        <v>124</v>
      </c>
      <c r="AT170" s="129" t="s">
        <v>119</v>
      </c>
      <c r="AU170" s="129" t="s">
        <v>125</v>
      </c>
      <c r="AY170" s="18" t="s">
        <v>117</v>
      </c>
      <c r="BE170" s="130">
        <f>IF(N170="základní",J170,0)</f>
        <v>0</v>
      </c>
      <c r="BF170" s="130">
        <f>IF(N170="snížená",J170,0)</f>
        <v>474.45</v>
      </c>
      <c r="BG170" s="130">
        <f>IF(N170="zákl. přenesená",J170,0)</f>
        <v>0</v>
      </c>
      <c r="BH170" s="130">
        <f>IF(N170="sníž. přenesená",J170,0)</f>
        <v>0</v>
      </c>
      <c r="BI170" s="130">
        <f>IF(N170="nulová",J170,0)</f>
        <v>0</v>
      </c>
      <c r="BJ170" s="18" t="s">
        <v>125</v>
      </c>
      <c r="BK170" s="130">
        <f>ROUND(I170*H170,2)</f>
        <v>474.45</v>
      </c>
      <c r="BL170" s="18" t="s">
        <v>124</v>
      </c>
      <c r="BM170" s="129" t="s">
        <v>257</v>
      </c>
    </row>
    <row r="171" spans="2:65" s="1" customFormat="1" ht="11.25" x14ac:dyDescent="0.2">
      <c r="B171" s="30"/>
      <c r="D171" s="131" t="s">
        <v>127</v>
      </c>
      <c r="F171" s="132" t="s">
        <v>258</v>
      </c>
      <c r="L171" s="30"/>
      <c r="M171" s="133"/>
      <c r="T171" s="51"/>
      <c r="AT171" s="18" t="s">
        <v>127</v>
      </c>
      <c r="AU171" s="18" t="s">
        <v>125</v>
      </c>
    </row>
    <row r="172" spans="2:65" s="1" customFormat="1" ht="24.2" customHeight="1" x14ac:dyDescent="0.2">
      <c r="B172" s="30"/>
      <c r="C172" s="119" t="s">
        <v>259</v>
      </c>
      <c r="D172" s="119" t="s">
        <v>119</v>
      </c>
      <c r="E172" s="120" t="s">
        <v>260</v>
      </c>
      <c r="F172" s="121" t="s">
        <v>261</v>
      </c>
      <c r="G172" s="122" t="s">
        <v>122</v>
      </c>
      <c r="H172" s="123">
        <v>411.82600000000002</v>
      </c>
      <c r="I172" s="124">
        <v>1</v>
      </c>
      <c r="J172" s="124">
        <f>ROUND(I172*H172,2)</f>
        <v>411.83</v>
      </c>
      <c r="K172" s="121" t="s">
        <v>123</v>
      </c>
      <c r="L172" s="30"/>
      <c r="M172" s="125" t="s">
        <v>17</v>
      </c>
      <c r="N172" s="126" t="s">
        <v>38</v>
      </c>
      <c r="O172" s="127">
        <v>0.04</v>
      </c>
      <c r="P172" s="127">
        <f>O172*H172</f>
        <v>16.473040000000001</v>
      </c>
      <c r="Q172" s="127">
        <v>0</v>
      </c>
      <c r="R172" s="127">
        <f>Q172*H172</f>
        <v>0</v>
      </c>
      <c r="S172" s="127">
        <v>0</v>
      </c>
      <c r="T172" s="128">
        <f>S172*H172</f>
        <v>0</v>
      </c>
      <c r="AR172" s="129" t="s">
        <v>124</v>
      </c>
      <c r="AT172" s="129" t="s">
        <v>119</v>
      </c>
      <c r="AU172" s="129" t="s">
        <v>125</v>
      </c>
      <c r="AY172" s="18" t="s">
        <v>117</v>
      </c>
      <c r="BE172" s="130">
        <f>IF(N172="základní",J172,0)</f>
        <v>0</v>
      </c>
      <c r="BF172" s="130">
        <f>IF(N172="snížená",J172,0)</f>
        <v>411.83</v>
      </c>
      <c r="BG172" s="130">
        <f>IF(N172="zákl. přenesená",J172,0)</f>
        <v>0</v>
      </c>
      <c r="BH172" s="130">
        <f>IF(N172="sníž. přenesená",J172,0)</f>
        <v>0</v>
      </c>
      <c r="BI172" s="130">
        <f>IF(N172="nulová",J172,0)</f>
        <v>0</v>
      </c>
      <c r="BJ172" s="18" t="s">
        <v>125</v>
      </c>
      <c r="BK172" s="130">
        <f>ROUND(I172*H172,2)</f>
        <v>411.83</v>
      </c>
      <c r="BL172" s="18" t="s">
        <v>124</v>
      </c>
      <c r="BM172" s="129" t="s">
        <v>262</v>
      </c>
    </row>
    <row r="173" spans="2:65" s="1" customFormat="1" ht="11.25" x14ac:dyDescent="0.2">
      <c r="B173" s="30"/>
      <c r="D173" s="131" t="s">
        <v>127</v>
      </c>
      <c r="F173" s="132" t="s">
        <v>263</v>
      </c>
      <c r="L173" s="30"/>
      <c r="M173" s="133"/>
      <c r="T173" s="51"/>
      <c r="AT173" s="18" t="s">
        <v>127</v>
      </c>
      <c r="AU173" s="18" t="s">
        <v>125</v>
      </c>
    </row>
    <row r="174" spans="2:65" s="13" customFormat="1" ht="11.25" x14ac:dyDescent="0.2">
      <c r="B174" s="140"/>
      <c r="D174" s="135" t="s">
        <v>129</v>
      </c>
      <c r="E174" s="141" t="s">
        <v>17</v>
      </c>
      <c r="F174" s="142" t="s">
        <v>264</v>
      </c>
      <c r="H174" s="143">
        <v>7.68</v>
      </c>
      <c r="L174" s="140"/>
      <c r="M174" s="144"/>
      <c r="T174" s="145"/>
      <c r="AT174" s="141" t="s">
        <v>129</v>
      </c>
      <c r="AU174" s="141" t="s">
        <v>125</v>
      </c>
      <c r="AV174" s="13" t="s">
        <v>125</v>
      </c>
      <c r="AW174" s="13" t="s">
        <v>28</v>
      </c>
      <c r="AX174" s="13" t="s">
        <v>66</v>
      </c>
      <c r="AY174" s="141" t="s">
        <v>117</v>
      </c>
    </row>
    <row r="175" spans="2:65" s="13" customFormat="1" ht="11.25" x14ac:dyDescent="0.2">
      <c r="B175" s="140"/>
      <c r="D175" s="135" t="s">
        <v>129</v>
      </c>
      <c r="E175" s="141" t="s">
        <v>17</v>
      </c>
      <c r="F175" s="142" t="s">
        <v>265</v>
      </c>
      <c r="H175" s="143">
        <v>210</v>
      </c>
      <c r="L175" s="140"/>
      <c r="M175" s="144"/>
      <c r="T175" s="145"/>
      <c r="AT175" s="141" t="s">
        <v>129</v>
      </c>
      <c r="AU175" s="141" t="s">
        <v>125</v>
      </c>
      <c r="AV175" s="13" t="s">
        <v>125</v>
      </c>
      <c r="AW175" s="13" t="s">
        <v>28</v>
      </c>
      <c r="AX175" s="13" t="s">
        <v>66</v>
      </c>
      <c r="AY175" s="141" t="s">
        <v>117</v>
      </c>
    </row>
    <row r="176" spans="2:65" s="13" customFormat="1" ht="11.25" x14ac:dyDescent="0.2">
      <c r="B176" s="140"/>
      <c r="D176" s="135" t="s">
        <v>129</v>
      </c>
      <c r="E176" s="141" t="s">
        <v>17</v>
      </c>
      <c r="F176" s="142" t="s">
        <v>266</v>
      </c>
      <c r="H176" s="143">
        <v>6.6</v>
      </c>
      <c r="L176" s="140"/>
      <c r="M176" s="144"/>
      <c r="T176" s="145"/>
      <c r="AT176" s="141" t="s">
        <v>129</v>
      </c>
      <c r="AU176" s="141" t="s">
        <v>125</v>
      </c>
      <c r="AV176" s="13" t="s">
        <v>125</v>
      </c>
      <c r="AW176" s="13" t="s">
        <v>28</v>
      </c>
      <c r="AX176" s="13" t="s">
        <v>66</v>
      </c>
      <c r="AY176" s="141" t="s">
        <v>117</v>
      </c>
    </row>
    <row r="177" spans="2:65" s="13" customFormat="1" ht="11.25" x14ac:dyDescent="0.2">
      <c r="B177" s="140"/>
      <c r="D177" s="135" t="s">
        <v>129</v>
      </c>
      <c r="E177" s="141" t="s">
        <v>17</v>
      </c>
      <c r="F177" s="142" t="s">
        <v>267</v>
      </c>
      <c r="H177" s="143">
        <v>50.4</v>
      </c>
      <c r="L177" s="140"/>
      <c r="M177" s="144"/>
      <c r="T177" s="145"/>
      <c r="AT177" s="141" t="s">
        <v>129</v>
      </c>
      <c r="AU177" s="141" t="s">
        <v>125</v>
      </c>
      <c r="AV177" s="13" t="s">
        <v>125</v>
      </c>
      <c r="AW177" s="13" t="s">
        <v>28</v>
      </c>
      <c r="AX177" s="13" t="s">
        <v>66</v>
      </c>
      <c r="AY177" s="141" t="s">
        <v>117</v>
      </c>
    </row>
    <row r="178" spans="2:65" s="13" customFormat="1" ht="11.25" x14ac:dyDescent="0.2">
      <c r="B178" s="140"/>
      <c r="D178" s="135" t="s">
        <v>129</v>
      </c>
      <c r="E178" s="141" t="s">
        <v>17</v>
      </c>
      <c r="F178" s="142" t="s">
        <v>268</v>
      </c>
      <c r="H178" s="143">
        <v>63</v>
      </c>
      <c r="L178" s="140"/>
      <c r="M178" s="144"/>
      <c r="T178" s="145"/>
      <c r="AT178" s="141" t="s">
        <v>129</v>
      </c>
      <c r="AU178" s="141" t="s">
        <v>125</v>
      </c>
      <c r="AV178" s="13" t="s">
        <v>125</v>
      </c>
      <c r="AW178" s="13" t="s">
        <v>28</v>
      </c>
      <c r="AX178" s="13" t="s">
        <v>66</v>
      </c>
      <c r="AY178" s="141" t="s">
        <v>117</v>
      </c>
    </row>
    <row r="179" spans="2:65" s="13" customFormat="1" ht="11.25" x14ac:dyDescent="0.2">
      <c r="B179" s="140"/>
      <c r="D179" s="135" t="s">
        <v>129</v>
      </c>
      <c r="E179" s="141" t="s">
        <v>17</v>
      </c>
      <c r="F179" s="142" t="s">
        <v>269</v>
      </c>
      <c r="H179" s="143">
        <v>60.48</v>
      </c>
      <c r="L179" s="140"/>
      <c r="M179" s="144"/>
      <c r="T179" s="145"/>
      <c r="AT179" s="141" t="s">
        <v>129</v>
      </c>
      <c r="AU179" s="141" t="s">
        <v>125</v>
      </c>
      <c r="AV179" s="13" t="s">
        <v>125</v>
      </c>
      <c r="AW179" s="13" t="s">
        <v>28</v>
      </c>
      <c r="AX179" s="13" t="s">
        <v>66</v>
      </c>
      <c r="AY179" s="141" t="s">
        <v>117</v>
      </c>
    </row>
    <row r="180" spans="2:65" s="13" customFormat="1" ht="11.25" x14ac:dyDescent="0.2">
      <c r="B180" s="140"/>
      <c r="D180" s="135" t="s">
        <v>129</v>
      </c>
      <c r="E180" s="141" t="s">
        <v>17</v>
      </c>
      <c r="F180" s="142" t="s">
        <v>270</v>
      </c>
      <c r="H180" s="143">
        <v>13.666</v>
      </c>
      <c r="L180" s="140"/>
      <c r="M180" s="144"/>
      <c r="T180" s="145"/>
      <c r="AT180" s="141" t="s">
        <v>129</v>
      </c>
      <c r="AU180" s="141" t="s">
        <v>125</v>
      </c>
      <c r="AV180" s="13" t="s">
        <v>125</v>
      </c>
      <c r="AW180" s="13" t="s">
        <v>28</v>
      </c>
      <c r="AX180" s="13" t="s">
        <v>66</v>
      </c>
      <c r="AY180" s="141" t="s">
        <v>117</v>
      </c>
    </row>
    <row r="181" spans="2:65" s="14" customFormat="1" ht="11.25" x14ac:dyDescent="0.2">
      <c r="B181" s="146"/>
      <c r="D181" s="135" t="s">
        <v>129</v>
      </c>
      <c r="E181" s="147" t="s">
        <v>17</v>
      </c>
      <c r="F181" s="148" t="s">
        <v>140</v>
      </c>
      <c r="H181" s="149">
        <v>411.82600000000002</v>
      </c>
      <c r="L181" s="146"/>
      <c r="M181" s="150"/>
      <c r="T181" s="151"/>
      <c r="AT181" s="147" t="s">
        <v>129</v>
      </c>
      <c r="AU181" s="147" t="s">
        <v>125</v>
      </c>
      <c r="AV181" s="14" t="s">
        <v>124</v>
      </c>
      <c r="AW181" s="14" t="s">
        <v>28</v>
      </c>
      <c r="AX181" s="14" t="s">
        <v>71</v>
      </c>
      <c r="AY181" s="147" t="s">
        <v>117</v>
      </c>
    </row>
    <row r="182" spans="2:65" s="1" customFormat="1" ht="16.5" customHeight="1" x14ac:dyDescent="0.2">
      <c r="B182" s="30"/>
      <c r="C182" s="119" t="s">
        <v>271</v>
      </c>
      <c r="D182" s="119" t="s">
        <v>119</v>
      </c>
      <c r="E182" s="120" t="s">
        <v>272</v>
      </c>
      <c r="F182" s="121" t="s">
        <v>273</v>
      </c>
      <c r="G182" s="122" t="s">
        <v>122</v>
      </c>
      <c r="H182" s="123">
        <v>2189.7020000000002</v>
      </c>
      <c r="I182" s="124">
        <v>1</v>
      </c>
      <c r="J182" s="124">
        <f>ROUND(I182*H182,2)</f>
        <v>2189.6999999999998</v>
      </c>
      <c r="K182" s="121" t="s">
        <v>123</v>
      </c>
      <c r="L182" s="30"/>
      <c r="M182" s="125" t="s">
        <v>17</v>
      </c>
      <c r="N182" s="126" t="s">
        <v>38</v>
      </c>
      <c r="O182" s="127">
        <v>0.14000000000000001</v>
      </c>
      <c r="P182" s="127">
        <f>O182*H182</f>
        <v>306.55828000000008</v>
      </c>
      <c r="Q182" s="127">
        <v>0</v>
      </c>
      <c r="R182" s="127">
        <f>Q182*H182</f>
        <v>0</v>
      </c>
      <c r="S182" s="127">
        <v>0</v>
      </c>
      <c r="T182" s="128">
        <f>S182*H182</f>
        <v>0</v>
      </c>
      <c r="AR182" s="129" t="s">
        <v>124</v>
      </c>
      <c r="AT182" s="129" t="s">
        <v>119</v>
      </c>
      <c r="AU182" s="129" t="s">
        <v>125</v>
      </c>
      <c r="AY182" s="18" t="s">
        <v>117</v>
      </c>
      <c r="BE182" s="130">
        <f>IF(N182="základní",J182,0)</f>
        <v>0</v>
      </c>
      <c r="BF182" s="130">
        <f>IF(N182="snížená",J182,0)</f>
        <v>2189.6999999999998</v>
      </c>
      <c r="BG182" s="130">
        <f>IF(N182="zákl. přenesená",J182,0)</f>
        <v>0</v>
      </c>
      <c r="BH182" s="130">
        <f>IF(N182="sníž. přenesená",J182,0)</f>
        <v>0</v>
      </c>
      <c r="BI182" s="130">
        <f>IF(N182="nulová",J182,0)</f>
        <v>0</v>
      </c>
      <c r="BJ182" s="18" t="s">
        <v>125</v>
      </c>
      <c r="BK182" s="130">
        <f>ROUND(I182*H182,2)</f>
        <v>2189.6999999999998</v>
      </c>
      <c r="BL182" s="18" t="s">
        <v>124</v>
      </c>
      <c r="BM182" s="129" t="s">
        <v>274</v>
      </c>
    </row>
    <row r="183" spans="2:65" s="1" customFormat="1" ht="11.25" x14ac:dyDescent="0.2">
      <c r="B183" s="30"/>
      <c r="D183" s="131" t="s">
        <v>127</v>
      </c>
      <c r="F183" s="132" t="s">
        <v>275</v>
      </c>
      <c r="L183" s="30"/>
      <c r="M183" s="133"/>
      <c r="T183" s="51"/>
      <c r="AT183" s="18" t="s">
        <v>127</v>
      </c>
      <c r="AU183" s="18" t="s">
        <v>125</v>
      </c>
    </row>
    <row r="184" spans="2:65" s="12" customFormat="1" ht="11.25" x14ac:dyDescent="0.2">
      <c r="B184" s="134"/>
      <c r="D184" s="135" t="s">
        <v>129</v>
      </c>
      <c r="E184" s="136" t="s">
        <v>17</v>
      </c>
      <c r="F184" s="137" t="s">
        <v>276</v>
      </c>
      <c r="H184" s="136" t="s">
        <v>17</v>
      </c>
      <c r="L184" s="134"/>
      <c r="M184" s="138"/>
      <c r="T184" s="139"/>
      <c r="AT184" s="136" t="s">
        <v>129</v>
      </c>
      <c r="AU184" s="136" t="s">
        <v>125</v>
      </c>
      <c r="AV184" s="12" t="s">
        <v>71</v>
      </c>
      <c r="AW184" s="12" t="s">
        <v>28</v>
      </c>
      <c r="AX184" s="12" t="s">
        <v>66</v>
      </c>
      <c r="AY184" s="136" t="s">
        <v>117</v>
      </c>
    </row>
    <row r="185" spans="2:65" s="13" customFormat="1" ht="11.25" x14ac:dyDescent="0.2">
      <c r="B185" s="140"/>
      <c r="D185" s="135" t="s">
        <v>129</v>
      </c>
      <c r="E185" s="141" t="s">
        <v>17</v>
      </c>
      <c r="F185" s="142" t="s">
        <v>277</v>
      </c>
      <c r="H185" s="143">
        <v>76.608000000000004</v>
      </c>
      <c r="L185" s="140"/>
      <c r="M185" s="144"/>
      <c r="T185" s="145"/>
      <c r="AT185" s="141" t="s">
        <v>129</v>
      </c>
      <c r="AU185" s="141" t="s">
        <v>125</v>
      </c>
      <c r="AV185" s="13" t="s">
        <v>125</v>
      </c>
      <c r="AW185" s="13" t="s">
        <v>28</v>
      </c>
      <c r="AX185" s="13" t="s">
        <v>66</v>
      </c>
      <c r="AY185" s="141" t="s">
        <v>117</v>
      </c>
    </row>
    <row r="186" spans="2:65" s="13" customFormat="1" ht="11.25" x14ac:dyDescent="0.2">
      <c r="B186" s="140"/>
      <c r="D186" s="135" t="s">
        <v>129</v>
      </c>
      <c r="E186" s="141" t="s">
        <v>17</v>
      </c>
      <c r="F186" s="142" t="s">
        <v>278</v>
      </c>
      <c r="H186" s="143">
        <v>110.41</v>
      </c>
      <c r="L186" s="140"/>
      <c r="M186" s="144"/>
      <c r="T186" s="145"/>
      <c r="AT186" s="141" t="s">
        <v>129</v>
      </c>
      <c r="AU186" s="141" t="s">
        <v>125</v>
      </c>
      <c r="AV186" s="13" t="s">
        <v>125</v>
      </c>
      <c r="AW186" s="13" t="s">
        <v>28</v>
      </c>
      <c r="AX186" s="13" t="s">
        <v>66</v>
      </c>
      <c r="AY186" s="141" t="s">
        <v>117</v>
      </c>
    </row>
    <row r="187" spans="2:65" s="13" customFormat="1" ht="11.25" x14ac:dyDescent="0.2">
      <c r="B187" s="140"/>
      <c r="D187" s="135" t="s">
        <v>129</v>
      </c>
      <c r="E187" s="141" t="s">
        <v>17</v>
      </c>
      <c r="F187" s="142" t="s">
        <v>279</v>
      </c>
      <c r="H187" s="143">
        <v>45.628999999999998</v>
      </c>
      <c r="L187" s="140"/>
      <c r="M187" s="144"/>
      <c r="T187" s="145"/>
      <c r="AT187" s="141" t="s">
        <v>129</v>
      </c>
      <c r="AU187" s="141" t="s">
        <v>125</v>
      </c>
      <c r="AV187" s="13" t="s">
        <v>125</v>
      </c>
      <c r="AW187" s="13" t="s">
        <v>28</v>
      </c>
      <c r="AX187" s="13" t="s">
        <v>66</v>
      </c>
      <c r="AY187" s="141" t="s">
        <v>117</v>
      </c>
    </row>
    <row r="188" spans="2:65" s="13" customFormat="1" ht="11.25" x14ac:dyDescent="0.2">
      <c r="B188" s="140"/>
      <c r="D188" s="135" t="s">
        <v>129</v>
      </c>
      <c r="E188" s="141" t="s">
        <v>17</v>
      </c>
      <c r="F188" s="142" t="s">
        <v>280</v>
      </c>
      <c r="H188" s="143">
        <v>22.981999999999999</v>
      </c>
      <c r="L188" s="140"/>
      <c r="M188" s="144"/>
      <c r="T188" s="145"/>
      <c r="AT188" s="141" t="s">
        <v>129</v>
      </c>
      <c r="AU188" s="141" t="s">
        <v>125</v>
      </c>
      <c r="AV188" s="13" t="s">
        <v>125</v>
      </c>
      <c r="AW188" s="13" t="s">
        <v>28</v>
      </c>
      <c r="AX188" s="13" t="s">
        <v>66</v>
      </c>
      <c r="AY188" s="141" t="s">
        <v>117</v>
      </c>
    </row>
    <row r="189" spans="2:65" s="13" customFormat="1" ht="11.25" x14ac:dyDescent="0.2">
      <c r="B189" s="140"/>
      <c r="D189" s="135" t="s">
        <v>129</v>
      </c>
      <c r="E189" s="141" t="s">
        <v>17</v>
      </c>
      <c r="F189" s="142" t="s">
        <v>281</v>
      </c>
      <c r="H189" s="143">
        <v>2.8220000000000001</v>
      </c>
      <c r="L189" s="140"/>
      <c r="M189" s="144"/>
      <c r="T189" s="145"/>
      <c r="AT189" s="141" t="s">
        <v>129</v>
      </c>
      <c r="AU189" s="141" t="s">
        <v>125</v>
      </c>
      <c r="AV189" s="13" t="s">
        <v>125</v>
      </c>
      <c r="AW189" s="13" t="s">
        <v>28</v>
      </c>
      <c r="AX189" s="13" t="s">
        <v>66</v>
      </c>
      <c r="AY189" s="141" t="s">
        <v>117</v>
      </c>
    </row>
    <row r="190" spans="2:65" s="15" customFormat="1" ht="11.25" x14ac:dyDescent="0.2">
      <c r="B190" s="161"/>
      <c r="D190" s="135" t="s">
        <v>129</v>
      </c>
      <c r="E190" s="162" t="s">
        <v>17</v>
      </c>
      <c r="F190" s="163" t="s">
        <v>247</v>
      </c>
      <c r="H190" s="164">
        <v>258.45099999999996</v>
      </c>
      <c r="L190" s="161"/>
      <c r="M190" s="165"/>
      <c r="T190" s="166"/>
      <c r="AT190" s="162" t="s">
        <v>129</v>
      </c>
      <c r="AU190" s="162" t="s">
        <v>125</v>
      </c>
      <c r="AV190" s="15" t="s">
        <v>141</v>
      </c>
      <c r="AW190" s="15" t="s">
        <v>28</v>
      </c>
      <c r="AX190" s="15" t="s">
        <v>66</v>
      </c>
      <c r="AY190" s="162" t="s">
        <v>117</v>
      </c>
    </row>
    <row r="191" spans="2:65" s="12" customFormat="1" ht="11.25" x14ac:dyDescent="0.2">
      <c r="B191" s="134"/>
      <c r="D191" s="135" t="s">
        <v>129</v>
      </c>
      <c r="E191" s="136" t="s">
        <v>17</v>
      </c>
      <c r="F191" s="137" t="s">
        <v>282</v>
      </c>
      <c r="H191" s="136" t="s">
        <v>17</v>
      </c>
      <c r="L191" s="134"/>
      <c r="M191" s="138"/>
      <c r="T191" s="139"/>
      <c r="AT191" s="136" t="s">
        <v>129</v>
      </c>
      <c r="AU191" s="136" t="s">
        <v>125</v>
      </c>
      <c r="AV191" s="12" t="s">
        <v>71</v>
      </c>
      <c r="AW191" s="12" t="s">
        <v>28</v>
      </c>
      <c r="AX191" s="12" t="s">
        <v>66</v>
      </c>
      <c r="AY191" s="136" t="s">
        <v>117</v>
      </c>
    </row>
    <row r="192" spans="2:65" s="13" customFormat="1" ht="11.25" x14ac:dyDescent="0.2">
      <c r="B192" s="140"/>
      <c r="D192" s="135" t="s">
        <v>129</v>
      </c>
      <c r="E192" s="141" t="s">
        <v>17</v>
      </c>
      <c r="F192" s="142" t="s">
        <v>283</v>
      </c>
      <c r="H192" s="143">
        <v>40.067999999999998</v>
      </c>
      <c r="L192" s="140"/>
      <c r="M192" s="144"/>
      <c r="T192" s="145"/>
      <c r="AT192" s="141" t="s">
        <v>129</v>
      </c>
      <c r="AU192" s="141" t="s">
        <v>125</v>
      </c>
      <c r="AV192" s="13" t="s">
        <v>125</v>
      </c>
      <c r="AW192" s="13" t="s">
        <v>28</v>
      </c>
      <c r="AX192" s="13" t="s">
        <v>66</v>
      </c>
      <c r="AY192" s="141" t="s">
        <v>117</v>
      </c>
    </row>
    <row r="193" spans="2:51" s="13" customFormat="1" ht="11.25" x14ac:dyDescent="0.2">
      <c r="B193" s="140"/>
      <c r="D193" s="135" t="s">
        <v>129</v>
      </c>
      <c r="E193" s="141" t="s">
        <v>17</v>
      </c>
      <c r="F193" s="142" t="s">
        <v>284</v>
      </c>
      <c r="H193" s="143">
        <v>65.355999999999995</v>
      </c>
      <c r="L193" s="140"/>
      <c r="M193" s="144"/>
      <c r="T193" s="145"/>
      <c r="AT193" s="141" t="s">
        <v>129</v>
      </c>
      <c r="AU193" s="141" t="s">
        <v>125</v>
      </c>
      <c r="AV193" s="13" t="s">
        <v>125</v>
      </c>
      <c r="AW193" s="13" t="s">
        <v>28</v>
      </c>
      <c r="AX193" s="13" t="s">
        <v>66</v>
      </c>
      <c r="AY193" s="141" t="s">
        <v>117</v>
      </c>
    </row>
    <row r="194" spans="2:51" s="13" customFormat="1" ht="11.25" x14ac:dyDescent="0.2">
      <c r="B194" s="140"/>
      <c r="D194" s="135" t="s">
        <v>129</v>
      </c>
      <c r="E194" s="141" t="s">
        <v>17</v>
      </c>
      <c r="F194" s="142" t="s">
        <v>285</v>
      </c>
      <c r="H194" s="143">
        <v>17.135999999999999</v>
      </c>
      <c r="L194" s="140"/>
      <c r="M194" s="144"/>
      <c r="T194" s="145"/>
      <c r="AT194" s="141" t="s">
        <v>129</v>
      </c>
      <c r="AU194" s="141" t="s">
        <v>125</v>
      </c>
      <c r="AV194" s="13" t="s">
        <v>125</v>
      </c>
      <c r="AW194" s="13" t="s">
        <v>28</v>
      </c>
      <c r="AX194" s="13" t="s">
        <v>66</v>
      </c>
      <c r="AY194" s="141" t="s">
        <v>117</v>
      </c>
    </row>
    <row r="195" spans="2:51" s="15" customFormat="1" ht="11.25" x14ac:dyDescent="0.2">
      <c r="B195" s="161"/>
      <c r="D195" s="135" t="s">
        <v>129</v>
      </c>
      <c r="E195" s="162" t="s">
        <v>17</v>
      </c>
      <c r="F195" s="163" t="s">
        <v>247</v>
      </c>
      <c r="H195" s="164">
        <v>122.55999999999999</v>
      </c>
      <c r="L195" s="161"/>
      <c r="M195" s="165"/>
      <c r="T195" s="166"/>
      <c r="AT195" s="162" t="s">
        <v>129</v>
      </c>
      <c r="AU195" s="162" t="s">
        <v>125</v>
      </c>
      <c r="AV195" s="15" t="s">
        <v>141</v>
      </c>
      <c r="AW195" s="15" t="s">
        <v>28</v>
      </c>
      <c r="AX195" s="15" t="s">
        <v>66</v>
      </c>
      <c r="AY195" s="162" t="s">
        <v>117</v>
      </c>
    </row>
    <row r="196" spans="2:51" s="12" customFormat="1" ht="11.25" x14ac:dyDescent="0.2">
      <c r="B196" s="134"/>
      <c r="D196" s="135" t="s">
        <v>129</v>
      </c>
      <c r="E196" s="136" t="s">
        <v>17</v>
      </c>
      <c r="F196" s="137" t="s">
        <v>286</v>
      </c>
      <c r="H196" s="136" t="s">
        <v>17</v>
      </c>
      <c r="L196" s="134"/>
      <c r="M196" s="138"/>
      <c r="T196" s="139"/>
      <c r="AT196" s="136" t="s">
        <v>129</v>
      </c>
      <c r="AU196" s="136" t="s">
        <v>125</v>
      </c>
      <c r="AV196" s="12" t="s">
        <v>71</v>
      </c>
      <c r="AW196" s="12" t="s">
        <v>28</v>
      </c>
      <c r="AX196" s="12" t="s">
        <v>66</v>
      </c>
      <c r="AY196" s="136" t="s">
        <v>117</v>
      </c>
    </row>
    <row r="197" spans="2:51" s="13" customFormat="1" ht="11.25" x14ac:dyDescent="0.2">
      <c r="B197" s="140"/>
      <c r="D197" s="135" t="s">
        <v>129</v>
      </c>
      <c r="E197" s="141" t="s">
        <v>17</v>
      </c>
      <c r="F197" s="142" t="s">
        <v>287</v>
      </c>
      <c r="H197" s="143">
        <v>20.638999999999999</v>
      </c>
      <c r="L197" s="140"/>
      <c r="M197" s="144"/>
      <c r="T197" s="145"/>
      <c r="AT197" s="141" t="s">
        <v>129</v>
      </c>
      <c r="AU197" s="141" t="s">
        <v>125</v>
      </c>
      <c r="AV197" s="13" t="s">
        <v>125</v>
      </c>
      <c r="AW197" s="13" t="s">
        <v>28</v>
      </c>
      <c r="AX197" s="13" t="s">
        <v>66</v>
      </c>
      <c r="AY197" s="141" t="s">
        <v>117</v>
      </c>
    </row>
    <row r="198" spans="2:51" s="15" customFormat="1" ht="11.25" x14ac:dyDescent="0.2">
      <c r="B198" s="161"/>
      <c r="D198" s="135" t="s">
        <v>129</v>
      </c>
      <c r="E198" s="162" t="s">
        <v>17</v>
      </c>
      <c r="F198" s="163" t="s">
        <v>247</v>
      </c>
      <c r="H198" s="164">
        <v>20.638999999999999</v>
      </c>
      <c r="L198" s="161"/>
      <c r="M198" s="165"/>
      <c r="T198" s="166"/>
      <c r="AT198" s="162" t="s">
        <v>129</v>
      </c>
      <c r="AU198" s="162" t="s">
        <v>125</v>
      </c>
      <c r="AV198" s="15" t="s">
        <v>141</v>
      </c>
      <c r="AW198" s="15" t="s">
        <v>28</v>
      </c>
      <c r="AX198" s="15" t="s">
        <v>66</v>
      </c>
      <c r="AY198" s="162" t="s">
        <v>117</v>
      </c>
    </row>
    <row r="199" spans="2:51" s="12" customFormat="1" ht="11.25" x14ac:dyDescent="0.2">
      <c r="B199" s="134"/>
      <c r="D199" s="135" t="s">
        <v>129</v>
      </c>
      <c r="E199" s="136" t="s">
        <v>17</v>
      </c>
      <c r="F199" s="137" t="s">
        <v>288</v>
      </c>
      <c r="H199" s="136" t="s">
        <v>17</v>
      </c>
      <c r="L199" s="134"/>
      <c r="M199" s="138"/>
      <c r="T199" s="139"/>
      <c r="AT199" s="136" t="s">
        <v>129</v>
      </c>
      <c r="AU199" s="136" t="s">
        <v>125</v>
      </c>
      <c r="AV199" s="12" t="s">
        <v>71</v>
      </c>
      <c r="AW199" s="12" t="s">
        <v>28</v>
      </c>
      <c r="AX199" s="12" t="s">
        <v>66</v>
      </c>
      <c r="AY199" s="136" t="s">
        <v>117</v>
      </c>
    </row>
    <row r="200" spans="2:51" s="13" customFormat="1" ht="11.25" x14ac:dyDescent="0.2">
      <c r="B200" s="140"/>
      <c r="D200" s="135" t="s">
        <v>129</v>
      </c>
      <c r="E200" s="141" t="s">
        <v>17</v>
      </c>
      <c r="F200" s="142" t="s">
        <v>289</v>
      </c>
      <c r="H200" s="143">
        <v>16.228999999999999</v>
      </c>
      <c r="L200" s="140"/>
      <c r="M200" s="144"/>
      <c r="T200" s="145"/>
      <c r="AT200" s="141" t="s">
        <v>129</v>
      </c>
      <c r="AU200" s="141" t="s">
        <v>125</v>
      </c>
      <c r="AV200" s="13" t="s">
        <v>125</v>
      </c>
      <c r="AW200" s="13" t="s">
        <v>28</v>
      </c>
      <c r="AX200" s="13" t="s">
        <v>66</v>
      </c>
      <c r="AY200" s="141" t="s">
        <v>117</v>
      </c>
    </row>
    <row r="201" spans="2:51" s="13" customFormat="1" ht="11.25" x14ac:dyDescent="0.2">
      <c r="B201" s="140"/>
      <c r="D201" s="135" t="s">
        <v>129</v>
      </c>
      <c r="E201" s="141" t="s">
        <v>17</v>
      </c>
      <c r="F201" s="142" t="s">
        <v>290</v>
      </c>
      <c r="H201" s="143">
        <v>-0.36</v>
      </c>
      <c r="L201" s="140"/>
      <c r="M201" s="144"/>
      <c r="T201" s="145"/>
      <c r="AT201" s="141" t="s">
        <v>129</v>
      </c>
      <c r="AU201" s="141" t="s">
        <v>125</v>
      </c>
      <c r="AV201" s="13" t="s">
        <v>125</v>
      </c>
      <c r="AW201" s="13" t="s">
        <v>28</v>
      </c>
      <c r="AX201" s="13" t="s">
        <v>66</v>
      </c>
      <c r="AY201" s="141" t="s">
        <v>117</v>
      </c>
    </row>
    <row r="202" spans="2:51" s="15" customFormat="1" ht="11.25" x14ac:dyDescent="0.2">
      <c r="B202" s="161"/>
      <c r="D202" s="135" t="s">
        <v>129</v>
      </c>
      <c r="E202" s="162" t="s">
        <v>17</v>
      </c>
      <c r="F202" s="163" t="s">
        <v>247</v>
      </c>
      <c r="H202" s="164">
        <v>15.869</v>
      </c>
      <c r="L202" s="161"/>
      <c r="M202" s="165"/>
      <c r="T202" s="166"/>
      <c r="AT202" s="162" t="s">
        <v>129</v>
      </c>
      <c r="AU202" s="162" t="s">
        <v>125</v>
      </c>
      <c r="AV202" s="15" t="s">
        <v>141</v>
      </c>
      <c r="AW202" s="15" t="s">
        <v>28</v>
      </c>
      <c r="AX202" s="15" t="s">
        <v>66</v>
      </c>
      <c r="AY202" s="162" t="s">
        <v>117</v>
      </c>
    </row>
    <row r="203" spans="2:51" s="12" customFormat="1" ht="11.25" x14ac:dyDescent="0.2">
      <c r="B203" s="134"/>
      <c r="D203" s="135" t="s">
        <v>129</v>
      </c>
      <c r="E203" s="136" t="s">
        <v>17</v>
      </c>
      <c r="F203" s="137" t="s">
        <v>291</v>
      </c>
      <c r="H203" s="136" t="s">
        <v>17</v>
      </c>
      <c r="L203" s="134"/>
      <c r="M203" s="138"/>
      <c r="T203" s="139"/>
      <c r="AT203" s="136" t="s">
        <v>129</v>
      </c>
      <c r="AU203" s="136" t="s">
        <v>125</v>
      </c>
      <c r="AV203" s="12" t="s">
        <v>71</v>
      </c>
      <c r="AW203" s="12" t="s">
        <v>28</v>
      </c>
      <c r="AX203" s="12" t="s">
        <v>66</v>
      </c>
      <c r="AY203" s="136" t="s">
        <v>117</v>
      </c>
    </row>
    <row r="204" spans="2:51" s="13" customFormat="1" ht="22.5" x14ac:dyDescent="0.2">
      <c r="B204" s="140"/>
      <c r="D204" s="135" t="s">
        <v>129</v>
      </c>
      <c r="E204" s="141" t="s">
        <v>17</v>
      </c>
      <c r="F204" s="142" t="s">
        <v>292</v>
      </c>
      <c r="H204" s="143">
        <v>12.725</v>
      </c>
      <c r="L204" s="140"/>
      <c r="M204" s="144"/>
      <c r="T204" s="145"/>
      <c r="AT204" s="141" t="s">
        <v>129</v>
      </c>
      <c r="AU204" s="141" t="s">
        <v>125</v>
      </c>
      <c r="AV204" s="13" t="s">
        <v>125</v>
      </c>
      <c r="AW204" s="13" t="s">
        <v>28</v>
      </c>
      <c r="AX204" s="13" t="s">
        <v>66</v>
      </c>
      <c r="AY204" s="141" t="s">
        <v>117</v>
      </c>
    </row>
    <row r="205" spans="2:51" s="13" customFormat="1" ht="11.25" x14ac:dyDescent="0.2">
      <c r="B205" s="140"/>
      <c r="D205" s="135" t="s">
        <v>129</v>
      </c>
      <c r="E205" s="141" t="s">
        <v>17</v>
      </c>
      <c r="F205" s="142" t="s">
        <v>293</v>
      </c>
      <c r="H205" s="143">
        <v>9.827</v>
      </c>
      <c r="L205" s="140"/>
      <c r="M205" s="144"/>
      <c r="T205" s="145"/>
      <c r="AT205" s="141" t="s">
        <v>129</v>
      </c>
      <c r="AU205" s="141" t="s">
        <v>125</v>
      </c>
      <c r="AV205" s="13" t="s">
        <v>125</v>
      </c>
      <c r="AW205" s="13" t="s">
        <v>28</v>
      </c>
      <c r="AX205" s="13" t="s">
        <v>66</v>
      </c>
      <c r="AY205" s="141" t="s">
        <v>117</v>
      </c>
    </row>
    <row r="206" spans="2:51" s="13" customFormat="1" ht="11.25" x14ac:dyDescent="0.2">
      <c r="B206" s="140"/>
      <c r="D206" s="135" t="s">
        <v>129</v>
      </c>
      <c r="E206" s="141" t="s">
        <v>17</v>
      </c>
      <c r="F206" s="142" t="s">
        <v>294</v>
      </c>
      <c r="H206" s="143">
        <v>15.347</v>
      </c>
      <c r="L206" s="140"/>
      <c r="M206" s="144"/>
      <c r="T206" s="145"/>
      <c r="AT206" s="141" t="s">
        <v>129</v>
      </c>
      <c r="AU206" s="141" t="s">
        <v>125</v>
      </c>
      <c r="AV206" s="13" t="s">
        <v>125</v>
      </c>
      <c r="AW206" s="13" t="s">
        <v>28</v>
      </c>
      <c r="AX206" s="13" t="s">
        <v>66</v>
      </c>
      <c r="AY206" s="141" t="s">
        <v>117</v>
      </c>
    </row>
    <row r="207" spans="2:51" s="13" customFormat="1" ht="11.25" x14ac:dyDescent="0.2">
      <c r="B207" s="140"/>
      <c r="D207" s="135" t="s">
        <v>129</v>
      </c>
      <c r="E207" s="141" t="s">
        <v>17</v>
      </c>
      <c r="F207" s="142" t="s">
        <v>295</v>
      </c>
      <c r="H207" s="143">
        <v>57.511000000000003</v>
      </c>
      <c r="L207" s="140"/>
      <c r="M207" s="144"/>
      <c r="T207" s="145"/>
      <c r="AT207" s="141" t="s">
        <v>129</v>
      </c>
      <c r="AU207" s="141" t="s">
        <v>125</v>
      </c>
      <c r="AV207" s="13" t="s">
        <v>125</v>
      </c>
      <c r="AW207" s="13" t="s">
        <v>28</v>
      </c>
      <c r="AX207" s="13" t="s">
        <v>66</v>
      </c>
      <c r="AY207" s="141" t="s">
        <v>117</v>
      </c>
    </row>
    <row r="208" spans="2:51" s="13" customFormat="1" ht="11.25" x14ac:dyDescent="0.2">
      <c r="B208" s="140"/>
      <c r="D208" s="135" t="s">
        <v>129</v>
      </c>
      <c r="E208" s="141" t="s">
        <v>17</v>
      </c>
      <c r="F208" s="142" t="s">
        <v>296</v>
      </c>
      <c r="H208" s="143">
        <v>-6.24</v>
      </c>
      <c r="L208" s="140"/>
      <c r="M208" s="144"/>
      <c r="T208" s="145"/>
      <c r="AT208" s="141" t="s">
        <v>129</v>
      </c>
      <c r="AU208" s="141" t="s">
        <v>125</v>
      </c>
      <c r="AV208" s="13" t="s">
        <v>125</v>
      </c>
      <c r="AW208" s="13" t="s">
        <v>28</v>
      </c>
      <c r="AX208" s="13" t="s">
        <v>66</v>
      </c>
      <c r="AY208" s="141" t="s">
        <v>117</v>
      </c>
    </row>
    <row r="209" spans="2:51" s="13" customFormat="1" ht="11.25" x14ac:dyDescent="0.2">
      <c r="B209" s="140"/>
      <c r="D209" s="135" t="s">
        <v>129</v>
      </c>
      <c r="E209" s="141" t="s">
        <v>17</v>
      </c>
      <c r="F209" s="142" t="s">
        <v>297</v>
      </c>
      <c r="H209" s="143">
        <v>2.6</v>
      </c>
      <c r="L209" s="140"/>
      <c r="M209" s="144"/>
      <c r="T209" s="145"/>
      <c r="AT209" s="141" t="s">
        <v>129</v>
      </c>
      <c r="AU209" s="141" t="s">
        <v>125</v>
      </c>
      <c r="AV209" s="13" t="s">
        <v>125</v>
      </c>
      <c r="AW209" s="13" t="s">
        <v>28</v>
      </c>
      <c r="AX209" s="13" t="s">
        <v>66</v>
      </c>
      <c r="AY209" s="141" t="s">
        <v>117</v>
      </c>
    </row>
    <row r="210" spans="2:51" s="15" customFormat="1" ht="11.25" x14ac:dyDescent="0.2">
      <c r="B210" s="161"/>
      <c r="D210" s="135" t="s">
        <v>129</v>
      </c>
      <c r="E210" s="162" t="s">
        <v>17</v>
      </c>
      <c r="F210" s="163" t="s">
        <v>247</v>
      </c>
      <c r="H210" s="164">
        <v>91.77</v>
      </c>
      <c r="L210" s="161"/>
      <c r="M210" s="165"/>
      <c r="T210" s="166"/>
      <c r="AT210" s="162" t="s">
        <v>129</v>
      </c>
      <c r="AU210" s="162" t="s">
        <v>125</v>
      </c>
      <c r="AV210" s="15" t="s">
        <v>141</v>
      </c>
      <c r="AW210" s="15" t="s">
        <v>28</v>
      </c>
      <c r="AX210" s="15" t="s">
        <v>66</v>
      </c>
      <c r="AY210" s="162" t="s">
        <v>117</v>
      </c>
    </row>
    <row r="211" spans="2:51" s="12" customFormat="1" ht="11.25" x14ac:dyDescent="0.2">
      <c r="B211" s="134"/>
      <c r="D211" s="135" t="s">
        <v>129</v>
      </c>
      <c r="E211" s="136" t="s">
        <v>17</v>
      </c>
      <c r="F211" s="137" t="s">
        <v>298</v>
      </c>
      <c r="H211" s="136" t="s">
        <v>17</v>
      </c>
      <c r="L211" s="134"/>
      <c r="M211" s="138"/>
      <c r="T211" s="139"/>
      <c r="AT211" s="136" t="s">
        <v>129</v>
      </c>
      <c r="AU211" s="136" t="s">
        <v>125</v>
      </c>
      <c r="AV211" s="12" t="s">
        <v>71</v>
      </c>
      <c r="AW211" s="12" t="s">
        <v>28</v>
      </c>
      <c r="AX211" s="12" t="s">
        <v>66</v>
      </c>
      <c r="AY211" s="136" t="s">
        <v>117</v>
      </c>
    </row>
    <row r="212" spans="2:51" s="13" customFormat="1" ht="22.5" x14ac:dyDescent="0.2">
      <c r="B212" s="140"/>
      <c r="D212" s="135" t="s">
        <v>129</v>
      </c>
      <c r="E212" s="141" t="s">
        <v>17</v>
      </c>
      <c r="F212" s="142" t="s">
        <v>299</v>
      </c>
      <c r="H212" s="143">
        <v>1184.04</v>
      </c>
      <c r="L212" s="140"/>
      <c r="M212" s="144"/>
      <c r="T212" s="145"/>
      <c r="AT212" s="141" t="s">
        <v>129</v>
      </c>
      <c r="AU212" s="141" t="s">
        <v>125</v>
      </c>
      <c r="AV212" s="13" t="s">
        <v>125</v>
      </c>
      <c r="AW212" s="13" t="s">
        <v>28</v>
      </c>
      <c r="AX212" s="13" t="s">
        <v>66</v>
      </c>
      <c r="AY212" s="141" t="s">
        <v>117</v>
      </c>
    </row>
    <row r="213" spans="2:51" s="13" customFormat="1" ht="11.25" x14ac:dyDescent="0.2">
      <c r="B213" s="140"/>
      <c r="D213" s="135" t="s">
        <v>129</v>
      </c>
      <c r="E213" s="141" t="s">
        <v>17</v>
      </c>
      <c r="F213" s="142" t="s">
        <v>300</v>
      </c>
      <c r="H213" s="143">
        <v>606.52800000000002</v>
      </c>
      <c r="L213" s="140"/>
      <c r="M213" s="144"/>
      <c r="T213" s="145"/>
      <c r="AT213" s="141" t="s">
        <v>129</v>
      </c>
      <c r="AU213" s="141" t="s">
        <v>125</v>
      </c>
      <c r="AV213" s="13" t="s">
        <v>125</v>
      </c>
      <c r="AW213" s="13" t="s">
        <v>28</v>
      </c>
      <c r="AX213" s="13" t="s">
        <v>66</v>
      </c>
      <c r="AY213" s="141" t="s">
        <v>117</v>
      </c>
    </row>
    <row r="214" spans="2:51" s="13" customFormat="1" ht="11.25" x14ac:dyDescent="0.2">
      <c r="B214" s="140"/>
      <c r="D214" s="135" t="s">
        <v>129</v>
      </c>
      <c r="E214" s="141" t="s">
        <v>17</v>
      </c>
      <c r="F214" s="142" t="s">
        <v>301</v>
      </c>
      <c r="H214" s="143">
        <v>2.665</v>
      </c>
      <c r="L214" s="140"/>
      <c r="M214" s="144"/>
      <c r="T214" s="145"/>
      <c r="AT214" s="141" t="s">
        <v>129</v>
      </c>
      <c r="AU214" s="141" t="s">
        <v>125</v>
      </c>
      <c r="AV214" s="13" t="s">
        <v>125</v>
      </c>
      <c r="AW214" s="13" t="s">
        <v>28</v>
      </c>
      <c r="AX214" s="13" t="s">
        <v>66</v>
      </c>
      <c r="AY214" s="141" t="s">
        <v>117</v>
      </c>
    </row>
    <row r="215" spans="2:51" s="13" customFormat="1" ht="11.25" x14ac:dyDescent="0.2">
      <c r="B215" s="140"/>
      <c r="D215" s="135" t="s">
        <v>129</v>
      </c>
      <c r="E215" s="141" t="s">
        <v>17</v>
      </c>
      <c r="F215" s="142" t="s">
        <v>302</v>
      </c>
      <c r="H215" s="143">
        <v>15.964</v>
      </c>
      <c r="L215" s="140"/>
      <c r="M215" s="144"/>
      <c r="T215" s="145"/>
      <c r="AT215" s="141" t="s">
        <v>129</v>
      </c>
      <c r="AU215" s="141" t="s">
        <v>125</v>
      </c>
      <c r="AV215" s="13" t="s">
        <v>125</v>
      </c>
      <c r="AW215" s="13" t="s">
        <v>28</v>
      </c>
      <c r="AX215" s="13" t="s">
        <v>66</v>
      </c>
      <c r="AY215" s="141" t="s">
        <v>117</v>
      </c>
    </row>
    <row r="216" spans="2:51" s="13" customFormat="1" ht="11.25" x14ac:dyDescent="0.2">
      <c r="B216" s="140"/>
      <c r="D216" s="135" t="s">
        <v>129</v>
      </c>
      <c r="E216" s="141" t="s">
        <v>17</v>
      </c>
      <c r="F216" s="142" t="s">
        <v>303</v>
      </c>
      <c r="H216" s="143">
        <v>156.78</v>
      </c>
      <c r="L216" s="140"/>
      <c r="M216" s="144"/>
      <c r="T216" s="145"/>
      <c r="AT216" s="141" t="s">
        <v>129</v>
      </c>
      <c r="AU216" s="141" t="s">
        <v>125</v>
      </c>
      <c r="AV216" s="13" t="s">
        <v>125</v>
      </c>
      <c r="AW216" s="13" t="s">
        <v>28</v>
      </c>
      <c r="AX216" s="13" t="s">
        <v>66</v>
      </c>
      <c r="AY216" s="141" t="s">
        <v>117</v>
      </c>
    </row>
    <row r="217" spans="2:51" s="13" customFormat="1" ht="11.25" x14ac:dyDescent="0.2">
      <c r="B217" s="140"/>
      <c r="D217" s="135" t="s">
        <v>129</v>
      </c>
      <c r="E217" s="141" t="s">
        <v>17</v>
      </c>
      <c r="F217" s="142" t="s">
        <v>304</v>
      </c>
      <c r="H217" s="143">
        <v>29.132999999999999</v>
      </c>
      <c r="L217" s="140"/>
      <c r="M217" s="144"/>
      <c r="T217" s="145"/>
      <c r="AT217" s="141" t="s">
        <v>129</v>
      </c>
      <c r="AU217" s="141" t="s">
        <v>125</v>
      </c>
      <c r="AV217" s="13" t="s">
        <v>125</v>
      </c>
      <c r="AW217" s="13" t="s">
        <v>28</v>
      </c>
      <c r="AX217" s="13" t="s">
        <v>66</v>
      </c>
      <c r="AY217" s="141" t="s">
        <v>117</v>
      </c>
    </row>
    <row r="218" spans="2:51" s="13" customFormat="1" ht="11.25" x14ac:dyDescent="0.2">
      <c r="B218" s="140"/>
      <c r="D218" s="135" t="s">
        <v>129</v>
      </c>
      <c r="E218" s="141" t="s">
        <v>17</v>
      </c>
      <c r="F218" s="142" t="s">
        <v>305</v>
      </c>
      <c r="H218" s="143">
        <v>21.384</v>
      </c>
      <c r="L218" s="140"/>
      <c r="M218" s="144"/>
      <c r="T218" s="145"/>
      <c r="AT218" s="141" t="s">
        <v>129</v>
      </c>
      <c r="AU218" s="141" t="s">
        <v>125</v>
      </c>
      <c r="AV218" s="13" t="s">
        <v>125</v>
      </c>
      <c r="AW218" s="13" t="s">
        <v>28</v>
      </c>
      <c r="AX218" s="13" t="s">
        <v>66</v>
      </c>
      <c r="AY218" s="141" t="s">
        <v>117</v>
      </c>
    </row>
    <row r="219" spans="2:51" s="13" customFormat="1" ht="11.25" x14ac:dyDescent="0.2">
      <c r="B219" s="140"/>
      <c r="D219" s="135" t="s">
        <v>129</v>
      </c>
      <c r="E219" s="141" t="s">
        <v>17</v>
      </c>
      <c r="F219" s="142" t="s">
        <v>306</v>
      </c>
      <c r="H219" s="143">
        <v>-1.44</v>
      </c>
      <c r="L219" s="140"/>
      <c r="M219" s="144"/>
      <c r="T219" s="145"/>
      <c r="AT219" s="141" t="s">
        <v>129</v>
      </c>
      <c r="AU219" s="141" t="s">
        <v>125</v>
      </c>
      <c r="AV219" s="13" t="s">
        <v>125</v>
      </c>
      <c r="AW219" s="13" t="s">
        <v>28</v>
      </c>
      <c r="AX219" s="13" t="s">
        <v>66</v>
      </c>
      <c r="AY219" s="141" t="s">
        <v>117</v>
      </c>
    </row>
    <row r="220" spans="2:51" s="13" customFormat="1" ht="11.25" x14ac:dyDescent="0.2">
      <c r="B220" s="140"/>
      <c r="D220" s="135" t="s">
        <v>129</v>
      </c>
      <c r="E220" s="141" t="s">
        <v>17</v>
      </c>
      <c r="F220" s="142" t="s">
        <v>307</v>
      </c>
      <c r="H220" s="143">
        <v>-210</v>
      </c>
      <c r="L220" s="140"/>
      <c r="M220" s="144"/>
      <c r="T220" s="145"/>
      <c r="AT220" s="141" t="s">
        <v>129</v>
      </c>
      <c r="AU220" s="141" t="s">
        <v>125</v>
      </c>
      <c r="AV220" s="13" t="s">
        <v>125</v>
      </c>
      <c r="AW220" s="13" t="s">
        <v>28</v>
      </c>
      <c r="AX220" s="13" t="s">
        <v>66</v>
      </c>
      <c r="AY220" s="141" t="s">
        <v>117</v>
      </c>
    </row>
    <row r="221" spans="2:51" s="13" customFormat="1" ht="11.25" x14ac:dyDescent="0.2">
      <c r="B221" s="140"/>
      <c r="D221" s="135" t="s">
        <v>129</v>
      </c>
      <c r="E221" s="141" t="s">
        <v>17</v>
      </c>
      <c r="F221" s="142" t="s">
        <v>308</v>
      </c>
      <c r="H221" s="143">
        <v>-6.6</v>
      </c>
      <c r="L221" s="140"/>
      <c r="M221" s="144"/>
      <c r="T221" s="145"/>
      <c r="AT221" s="141" t="s">
        <v>129</v>
      </c>
      <c r="AU221" s="141" t="s">
        <v>125</v>
      </c>
      <c r="AV221" s="13" t="s">
        <v>125</v>
      </c>
      <c r="AW221" s="13" t="s">
        <v>28</v>
      </c>
      <c r="AX221" s="13" t="s">
        <v>66</v>
      </c>
      <c r="AY221" s="141" t="s">
        <v>117</v>
      </c>
    </row>
    <row r="222" spans="2:51" s="13" customFormat="1" ht="11.25" x14ac:dyDescent="0.2">
      <c r="B222" s="140"/>
      <c r="D222" s="135" t="s">
        <v>129</v>
      </c>
      <c r="E222" s="141" t="s">
        <v>17</v>
      </c>
      <c r="F222" s="142" t="s">
        <v>309</v>
      </c>
      <c r="H222" s="143">
        <v>-50.4</v>
      </c>
      <c r="L222" s="140"/>
      <c r="M222" s="144"/>
      <c r="T222" s="145"/>
      <c r="AT222" s="141" t="s">
        <v>129</v>
      </c>
      <c r="AU222" s="141" t="s">
        <v>125</v>
      </c>
      <c r="AV222" s="13" t="s">
        <v>125</v>
      </c>
      <c r="AW222" s="13" t="s">
        <v>28</v>
      </c>
      <c r="AX222" s="13" t="s">
        <v>66</v>
      </c>
      <c r="AY222" s="141" t="s">
        <v>117</v>
      </c>
    </row>
    <row r="223" spans="2:51" s="13" customFormat="1" ht="11.25" x14ac:dyDescent="0.2">
      <c r="B223" s="140"/>
      <c r="D223" s="135" t="s">
        <v>129</v>
      </c>
      <c r="E223" s="141" t="s">
        <v>17</v>
      </c>
      <c r="F223" s="142" t="s">
        <v>310</v>
      </c>
      <c r="H223" s="143">
        <v>-63</v>
      </c>
      <c r="L223" s="140"/>
      <c r="M223" s="144"/>
      <c r="T223" s="145"/>
      <c r="AT223" s="141" t="s">
        <v>129</v>
      </c>
      <c r="AU223" s="141" t="s">
        <v>125</v>
      </c>
      <c r="AV223" s="13" t="s">
        <v>125</v>
      </c>
      <c r="AW223" s="13" t="s">
        <v>28</v>
      </c>
      <c r="AX223" s="13" t="s">
        <v>66</v>
      </c>
      <c r="AY223" s="141" t="s">
        <v>117</v>
      </c>
    </row>
    <row r="224" spans="2:51" s="13" customFormat="1" ht="11.25" x14ac:dyDescent="0.2">
      <c r="B224" s="140"/>
      <c r="D224" s="135" t="s">
        <v>129</v>
      </c>
      <c r="E224" s="141" t="s">
        <v>17</v>
      </c>
      <c r="F224" s="142" t="s">
        <v>311</v>
      </c>
      <c r="H224" s="143">
        <v>-60.48</v>
      </c>
      <c r="L224" s="140"/>
      <c r="M224" s="144"/>
      <c r="T224" s="145"/>
      <c r="AT224" s="141" t="s">
        <v>129</v>
      </c>
      <c r="AU224" s="141" t="s">
        <v>125</v>
      </c>
      <c r="AV224" s="13" t="s">
        <v>125</v>
      </c>
      <c r="AW224" s="13" t="s">
        <v>28</v>
      </c>
      <c r="AX224" s="13" t="s">
        <v>66</v>
      </c>
      <c r="AY224" s="141" t="s">
        <v>117</v>
      </c>
    </row>
    <row r="225" spans="2:65" s="13" customFormat="1" ht="11.25" x14ac:dyDescent="0.2">
      <c r="B225" s="140"/>
      <c r="D225" s="135" t="s">
        <v>129</v>
      </c>
      <c r="E225" s="141" t="s">
        <v>17</v>
      </c>
      <c r="F225" s="142" t="s">
        <v>312</v>
      </c>
      <c r="H225" s="143">
        <v>-12.121</v>
      </c>
      <c r="L225" s="140"/>
      <c r="M225" s="144"/>
      <c r="T225" s="145"/>
      <c r="AT225" s="141" t="s">
        <v>129</v>
      </c>
      <c r="AU225" s="141" t="s">
        <v>125</v>
      </c>
      <c r="AV225" s="13" t="s">
        <v>125</v>
      </c>
      <c r="AW225" s="13" t="s">
        <v>28</v>
      </c>
      <c r="AX225" s="13" t="s">
        <v>66</v>
      </c>
      <c r="AY225" s="141" t="s">
        <v>117</v>
      </c>
    </row>
    <row r="226" spans="2:65" s="13" customFormat="1" ht="11.25" x14ac:dyDescent="0.2">
      <c r="B226" s="140"/>
      <c r="D226" s="135" t="s">
        <v>129</v>
      </c>
      <c r="E226" s="141" t="s">
        <v>17</v>
      </c>
      <c r="F226" s="142" t="s">
        <v>313</v>
      </c>
      <c r="H226" s="143">
        <v>0.6</v>
      </c>
      <c r="L226" s="140"/>
      <c r="M226" s="144"/>
      <c r="T226" s="145"/>
      <c r="AT226" s="141" t="s">
        <v>129</v>
      </c>
      <c r="AU226" s="141" t="s">
        <v>125</v>
      </c>
      <c r="AV226" s="13" t="s">
        <v>125</v>
      </c>
      <c r="AW226" s="13" t="s">
        <v>28</v>
      </c>
      <c r="AX226" s="13" t="s">
        <v>66</v>
      </c>
      <c r="AY226" s="141" t="s">
        <v>117</v>
      </c>
    </row>
    <row r="227" spans="2:65" s="13" customFormat="1" ht="11.25" x14ac:dyDescent="0.2">
      <c r="B227" s="140"/>
      <c r="D227" s="135" t="s">
        <v>129</v>
      </c>
      <c r="E227" s="141" t="s">
        <v>17</v>
      </c>
      <c r="F227" s="142" t="s">
        <v>314</v>
      </c>
      <c r="H227" s="143">
        <v>35</v>
      </c>
      <c r="L227" s="140"/>
      <c r="M227" s="144"/>
      <c r="T227" s="145"/>
      <c r="AT227" s="141" t="s">
        <v>129</v>
      </c>
      <c r="AU227" s="141" t="s">
        <v>125</v>
      </c>
      <c r="AV227" s="13" t="s">
        <v>125</v>
      </c>
      <c r="AW227" s="13" t="s">
        <v>28</v>
      </c>
      <c r="AX227" s="13" t="s">
        <v>66</v>
      </c>
      <c r="AY227" s="141" t="s">
        <v>117</v>
      </c>
    </row>
    <row r="228" spans="2:65" s="13" customFormat="1" ht="11.25" x14ac:dyDescent="0.2">
      <c r="B228" s="140"/>
      <c r="D228" s="135" t="s">
        <v>129</v>
      </c>
      <c r="E228" s="141" t="s">
        <v>17</v>
      </c>
      <c r="F228" s="142" t="s">
        <v>315</v>
      </c>
      <c r="H228" s="143">
        <v>1.64</v>
      </c>
      <c r="L228" s="140"/>
      <c r="M228" s="144"/>
      <c r="T228" s="145"/>
      <c r="AT228" s="141" t="s">
        <v>129</v>
      </c>
      <c r="AU228" s="141" t="s">
        <v>125</v>
      </c>
      <c r="AV228" s="13" t="s">
        <v>125</v>
      </c>
      <c r="AW228" s="13" t="s">
        <v>28</v>
      </c>
      <c r="AX228" s="13" t="s">
        <v>66</v>
      </c>
      <c r="AY228" s="141" t="s">
        <v>117</v>
      </c>
    </row>
    <row r="229" spans="2:65" s="13" customFormat="1" ht="11.25" x14ac:dyDescent="0.2">
      <c r="B229" s="140"/>
      <c r="D229" s="135" t="s">
        <v>129</v>
      </c>
      <c r="E229" s="141" t="s">
        <v>17</v>
      </c>
      <c r="F229" s="142" t="s">
        <v>316</v>
      </c>
      <c r="H229" s="143">
        <v>10.56</v>
      </c>
      <c r="L229" s="140"/>
      <c r="M229" s="144"/>
      <c r="T229" s="145"/>
      <c r="AT229" s="141" t="s">
        <v>129</v>
      </c>
      <c r="AU229" s="141" t="s">
        <v>125</v>
      </c>
      <c r="AV229" s="13" t="s">
        <v>125</v>
      </c>
      <c r="AW229" s="13" t="s">
        <v>28</v>
      </c>
      <c r="AX229" s="13" t="s">
        <v>66</v>
      </c>
      <c r="AY229" s="141" t="s">
        <v>117</v>
      </c>
    </row>
    <row r="230" spans="2:65" s="13" customFormat="1" ht="11.25" x14ac:dyDescent="0.2">
      <c r="B230" s="140"/>
      <c r="D230" s="135" t="s">
        <v>129</v>
      </c>
      <c r="E230" s="141" t="s">
        <v>17</v>
      </c>
      <c r="F230" s="142" t="s">
        <v>317</v>
      </c>
      <c r="H230" s="143">
        <v>20.16</v>
      </c>
      <c r="L230" s="140"/>
      <c r="M230" s="144"/>
      <c r="T230" s="145"/>
      <c r="AT230" s="141" t="s">
        <v>129</v>
      </c>
      <c r="AU230" s="141" t="s">
        <v>125</v>
      </c>
      <c r="AV230" s="13" t="s">
        <v>125</v>
      </c>
      <c r="AW230" s="13" t="s">
        <v>28</v>
      </c>
      <c r="AX230" s="13" t="s">
        <v>66</v>
      </c>
      <c r="AY230" s="141" t="s">
        <v>117</v>
      </c>
    </row>
    <row r="231" spans="2:65" s="15" customFormat="1" ht="11.25" x14ac:dyDescent="0.2">
      <c r="B231" s="161"/>
      <c r="D231" s="135" t="s">
        <v>129</v>
      </c>
      <c r="E231" s="162" t="s">
        <v>17</v>
      </c>
      <c r="F231" s="163" t="s">
        <v>247</v>
      </c>
      <c r="H231" s="164">
        <v>1680.4129999999998</v>
      </c>
      <c r="L231" s="161"/>
      <c r="M231" s="165"/>
      <c r="T231" s="166"/>
      <c r="AT231" s="162" t="s">
        <v>129</v>
      </c>
      <c r="AU231" s="162" t="s">
        <v>125</v>
      </c>
      <c r="AV231" s="15" t="s">
        <v>141</v>
      </c>
      <c r="AW231" s="15" t="s">
        <v>28</v>
      </c>
      <c r="AX231" s="15" t="s">
        <v>66</v>
      </c>
      <c r="AY231" s="162" t="s">
        <v>117</v>
      </c>
    </row>
    <row r="232" spans="2:65" s="14" customFormat="1" ht="11.25" x14ac:dyDescent="0.2">
      <c r="B232" s="146"/>
      <c r="D232" s="135" t="s">
        <v>129</v>
      </c>
      <c r="E232" s="147" t="s">
        <v>17</v>
      </c>
      <c r="F232" s="148" t="s">
        <v>140</v>
      </c>
      <c r="H232" s="149">
        <v>2189.7019999999993</v>
      </c>
      <c r="L232" s="146"/>
      <c r="M232" s="150"/>
      <c r="T232" s="151"/>
      <c r="AT232" s="147" t="s">
        <v>129</v>
      </c>
      <c r="AU232" s="147" t="s">
        <v>125</v>
      </c>
      <c r="AV232" s="14" t="s">
        <v>124</v>
      </c>
      <c r="AW232" s="14" t="s">
        <v>28</v>
      </c>
      <c r="AX232" s="14" t="s">
        <v>71</v>
      </c>
      <c r="AY232" s="147" t="s">
        <v>117</v>
      </c>
    </row>
    <row r="233" spans="2:65" s="1" customFormat="1" ht="16.5" customHeight="1" x14ac:dyDescent="0.2">
      <c r="B233" s="30"/>
      <c r="C233" s="119" t="s">
        <v>318</v>
      </c>
      <c r="D233" s="119" t="s">
        <v>119</v>
      </c>
      <c r="E233" s="120" t="s">
        <v>319</v>
      </c>
      <c r="F233" s="121" t="s">
        <v>320</v>
      </c>
      <c r="G233" s="122" t="s">
        <v>122</v>
      </c>
      <c r="H233" s="123">
        <v>146.28200000000001</v>
      </c>
      <c r="I233" s="124">
        <v>1</v>
      </c>
      <c r="J233" s="124">
        <f>ROUND(I233*H233,2)</f>
        <v>146.28</v>
      </c>
      <c r="K233" s="121" t="s">
        <v>123</v>
      </c>
      <c r="L233" s="30"/>
      <c r="M233" s="125" t="s">
        <v>17</v>
      </c>
      <c r="N233" s="126" t="s">
        <v>38</v>
      </c>
      <c r="O233" s="127">
        <v>9.5000000000000001E-2</v>
      </c>
      <c r="P233" s="127">
        <f>O233*H233</f>
        <v>13.896790000000001</v>
      </c>
      <c r="Q233" s="127">
        <v>2.5999999999999998E-4</v>
      </c>
      <c r="R233" s="127">
        <f>Q233*H233</f>
        <v>3.8033320000000002E-2</v>
      </c>
      <c r="S233" s="127">
        <v>0</v>
      </c>
      <c r="T233" s="128">
        <f>S233*H233</f>
        <v>0</v>
      </c>
      <c r="AR233" s="129" t="s">
        <v>124</v>
      </c>
      <c r="AT233" s="129" t="s">
        <v>119</v>
      </c>
      <c r="AU233" s="129" t="s">
        <v>125</v>
      </c>
      <c r="AY233" s="18" t="s">
        <v>117</v>
      </c>
      <c r="BE233" s="130">
        <f>IF(N233="základní",J233,0)</f>
        <v>0</v>
      </c>
      <c r="BF233" s="130">
        <f>IF(N233="snížená",J233,0)</f>
        <v>146.28</v>
      </c>
      <c r="BG233" s="130">
        <f>IF(N233="zákl. přenesená",J233,0)</f>
        <v>0</v>
      </c>
      <c r="BH233" s="130">
        <f>IF(N233="sníž. přenesená",J233,0)</f>
        <v>0</v>
      </c>
      <c r="BI233" s="130">
        <f>IF(N233="nulová",J233,0)</f>
        <v>0</v>
      </c>
      <c r="BJ233" s="18" t="s">
        <v>125</v>
      </c>
      <c r="BK233" s="130">
        <f>ROUND(I233*H233,2)</f>
        <v>146.28</v>
      </c>
      <c r="BL233" s="18" t="s">
        <v>124</v>
      </c>
      <c r="BM233" s="129" t="s">
        <v>321</v>
      </c>
    </row>
    <row r="234" spans="2:65" s="1" customFormat="1" ht="11.25" x14ac:dyDescent="0.2">
      <c r="B234" s="30"/>
      <c r="D234" s="131" t="s">
        <v>127</v>
      </c>
      <c r="F234" s="132" t="s">
        <v>322</v>
      </c>
      <c r="L234" s="30"/>
      <c r="M234" s="133"/>
      <c r="T234" s="51"/>
      <c r="AT234" s="18" t="s">
        <v>127</v>
      </c>
      <c r="AU234" s="18" t="s">
        <v>125</v>
      </c>
    </row>
    <row r="235" spans="2:65" s="12" customFormat="1" ht="11.25" x14ac:dyDescent="0.2">
      <c r="B235" s="134"/>
      <c r="D235" s="135" t="s">
        <v>129</v>
      </c>
      <c r="E235" s="136" t="s">
        <v>17</v>
      </c>
      <c r="F235" s="137" t="s">
        <v>282</v>
      </c>
      <c r="H235" s="136" t="s">
        <v>17</v>
      </c>
      <c r="L235" s="134"/>
      <c r="M235" s="138"/>
      <c r="T235" s="139"/>
      <c r="AT235" s="136" t="s">
        <v>129</v>
      </c>
      <c r="AU235" s="136" t="s">
        <v>125</v>
      </c>
      <c r="AV235" s="12" t="s">
        <v>71</v>
      </c>
      <c r="AW235" s="12" t="s">
        <v>28</v>
      </c>
      <c r="AX235" s="12" t="s">
        <v>66</v>
      </c>
      <c r="AY235" s="136" t="s">
        <v>117</v>
      </c>
    </row>
    <row r="236" spans="2:65" s="13" customFormat="1" ht="11.25" x14ac:dyDescent="0.2">
      <c r="B236" s="140"/>
      <c r="D236" s="135" t="s">
        <v>129</v>
      </c>
      <c r="E236" s="141" t="s">
        <v>17</v>
      </c>
      <c r="F236" s="142" t="s">
        <v>323</v>
      </c>
      <c r="H236" s="143">
        <v>25.821999999999999</v>
      </c>
      <c r="L236" s="140"/>
      <c r="M236" s="144"/>
      <c r="T236" s="145"/>
      <c r="AT236" s="141" t="s">
        <v>129</v>
      </c>
      <c r="AU236" s="141" t="s">
        <v>125</v>
      </c>
      <c r="AV236" s="13" t="s">
        <v>125</v>
      </c>
      <c r="AW236" s="13" t="s">
        <v>28</v>
      </c>
      <c r="AX236" s="13" t="s">
        <v>66</v>
      </c>
      <c r="AY236" s="141" t="s">
        <v>117</v>
      </c>
    </row>
    <row r="237" spans="2:65" s="13" customFormat="1" ht="11.25" x14ac:dyDescent="0.2">
      <c r="B237" s="140"/>
      <c r="D237" s="135" t="s">
        <v>129</v>
      </c>
      <c r="E237" s="141" t="s">
        <v>17</v>
      </c>
      <c r="F237" s="142" t="s">
        <v>324</v>
      </c>
      <c r="H237" s="143">
        <v>58.243000000000002</v>
      </c>
      <c r="L237" s="140"/>
      <c r="M237" s="144"/>
      <c r="T237" s="145"/>
      <c r="AT237" s="141" t="s">
        <v>129</v>
      </c>
      <c r="AU237" s="141" t="s">
        <v>125</v>
      </c>
      <c r="AV237" s="13" t="s">
        <v>125</v>
      </c>
      <c r="AW237" s="13" t="s">
        <v>28</v>
      </c>
      <c r="AX237" s="13" t="s">
        <v>66</v>
      </c>
      <c r="AY237" s="141" t="s">
        <v>117</v>
      </c>
    </row>
    <row r="238" spans="2:65" s="13" customFormat="1" ht="11.25" x14ac:dyDescent="0.2">
      <c r="B238" s="140"/>
      <c r="D238" s="135" t="s">
        <v>129</v>
      </c>
      <c r="E238" s="141" t="s">
        <v>17</v>
      </c>
      <c r="F238" s="142" t="s">
        <v>325</v>
      </c>
      <c r="H238" s="143">
        <v>21.056000000000001</v>
      </c>
      <c r="L238" s="140"/>
      <c r="M238" s="144"/>
      <c r="T238" s="145"/>
      <c r="AT238" s="141" t="s">
        <v>129</v>
      </c>
      <c r="AU238" s="141" t="s">
        <v>125</v>
      </c>
      <c r="AV238" s="13" t="s">
        <v>125</v>
      </c>
      <c r="AW238" s="13" t="s">
        <v>28</v>
      </c>
      <c r="AX238" s="13" t="s">
        <v>66</v>
      </c>
      <c r="AY238" s="141" t="s">
        <v>117</v>
      </c>
    </row>
    <row r="239" spans="2:65" s="15" customFormat="1" ht="11.25" x14ac:dyDescent="0.2">
      <c r="B239" s="161"/>
      <c r="D239" s="135" t="s">
        <v>129</v>
      </c>
      <c r="E239" s="162" t="s">
        <v>17</v>
      </c>
      <c r="F239" s="163" t="s">
        <v>247</v>
      </c>
      <c r="H239" s="164">
        <v>105.121</v>
      </c>
      <c r="L239" s="161"/>
      <c r="M239" s="165"/>
      <c r="T239" s="166"/>
      <c r="AT239" s="162" t="s">
        <v>129</v>
      </c>
      <c r="AU239" s="162" t="s">
        <v>125</v>
      </c>
      <c r="AV239" s="15" t="s">
        <v>141</v>
      </c>
      <c r="AW239" s="15" t="s">
        <v>28</v>
      </c>
      <c r="AX239" s="15" t="s">
        <v>66</v>
      </c>
      <c r="AY239" s="162" t="s">
        <v>117</v>
      </c>
    </row>
    <row r="240" spans="2:65" s="12" customFormat="1" ht="11.25" x14ac:dyDescent="0.2">
      <c r="B240" s="134"/>
      <c r="D240" s="135" t="s">
        <v>129</v>
      </c>
      <c r="E240" s="136" t="s">
        <v>17</v>
      </c>
      <c r="F240" s="137" t="s">
        <v>326</v>
      </c>
      <c r="H240" s="136" t="s">
        <v>17</v>
      </c>
      <c r="L240" s="134"/>
      <c r="M240" s="138"/>
      <c r="T240" s="139"/>
      <c r="AT240" s="136" t="s">
        <v>129</v>
      </c>
      <c r="AU240" s="136" t="s">
        <v>125</v>
      </c>
      <c r="AV240" s="12" t="s">
        <v>71</v>
      </c>
      <c r="AW240" s="12" t="s">
        <v>28</v>
      </c>
      <c r="AX240" s="12" t="s">
        <v>66</v>
      </c>
      <c r="AY240" s="136" t="s">
        <v>117</v>
      </c>
    </row>
    <row r="241" spans="2:65" s="13" customFormat="1" ht="11.25" x14ac:dyDescent="0.2">
      <c r="B241" s="140"/>
      <c r="D241" s="135" t="s">
        <v>129</v>
      </c>
      <c r="E241" s="141" t="s">
        <v>17</v>
      </c>
      <c r="F241" s="142" t="s">
        <v>327</v>
      </c>
      <c r="H241" s="143">
        <v>26.725000000000001</v>
      </c>
      <c r="L241" s="140"/>
      <c r="M241" s="144"/>
      <c r="T241" s="145"/>
      <c r="AT241" s="141" t="s">
        <v>129</v>
      </c>
      <c r="AU241" s="141" t="s">
        <v>125</v>
      </c>
      <c r="AV241" s="13" t="s">
        <v>125</v>
      </c>
      <c r="AW241" s="13" t="s">
        <v>28</v>
      </c>
      <c r="AX241" s="13" t="s">
        <v>66</v>
      </c>
      <c r="AY241" s="141" t="s">
        <v>117</v>
      </c>
    </row>
    <row r="242" spans="2:65" s="15" customFormat="1" ht="11.25" x14ac:dyDescent="0.2">
      <c r="B242" s="161"/>
      <c r="D242" s="135" t="s">
        <v>129</v>
      </c>
      <c r="E242" s="162" t="s">
        <v>17</v>
      </c>
      <c r="F242" s="163" t="s">
        <v>247</v>
      </c>
      <c r="H242" s="164">
        <v>26.725000000000001</v>
      </c>
      <c r="L242" s="161"/>
      <c r="M242" s="165"/>
      <c r="T242" s="166"/>
      <c r="AT242" s="162" t="s">
        <v>129</v>
      </c>
      <c r="AU242" s="162" t="s">
        <v>125</v>
      </c>
      <c r="AV242" s="15" t="s">
        <v>141</v>
      </c>
      <c r="AW242" s="15" t="s">
        <v>28</v>
      </c>
      <c r="AX242" s="15" t="s">
        <v>66</v>
      </c>
      <c r="AY242" s="162" t="s">
        <v>117</v>
      </c>
    </row>
    <row r="243" spans="2:65" s="12" customFormat="1" ht="11.25" x14ac:dyDescent="0.2">
      <c r="B243" s="134"/>
      <c r="D243" s="135" t="s">
        <v>129</v>
      </c>
      <c r="E243" s="136" t="s">
        <v>17</v>
      </c>
      <c r="F243" s="137" t="s">
        <v>288</v>
      </c>
      <c r="H243" s="136" t="s">
        <v>17</v>
      </c>
      <c r="L243" s="134"/>
      <c r="M243" s="138"/>
      <c r="T243" s="139"/>
      <c r="AT243" s="136" t="s">
        <v>129</v>
      </c>
      <c r="AU243" s="136" t="s">
        <v>125</v>
      </c>
      <c r="AV243" s="12" t="s">
        <v>71</v>
      </c>
      <c r="AW243" s="12" t="s">
        <v>28</v>
      </c>
      <c r="AX243" s="12" t="s">
        <v>66</v>
      </c>
      <c r="AY243" s="136" t="s">
        <v>117</v>
      </c>
    </row>
    <row r="244" spans="2:65" s="13" customFormat="1" ht="11.25" x14ac:dyDescent="0.2">
      <c r="B244" s="140"/>
      <c r="D244" s="135" t="s">
        <v>129</v>
      </c>
      <c r="E244" s="141" t="s">
        <v>17</v>
      </c>
      <c r="F244" s="142" t="s">
        <v>328</v>
      </c>
      <c r="H244" s="143">
        <v>13.759</v>
      </c>
      <c r="L244" s="140"/>
      <c r="M244" s="144"/>
      <c r="T244" s="145"/>
      <c r="AT244" s="141" t="s">
        <v>129</v>
      </c>
      <c r="AU244" s="141" t="s">
        <v>125</v>
      </c>
      <c r="AV244" s="13" t="s">
        <v>125</v>
      </c>
      <c r="AW244" s="13" t="s">
        <v>28</v>
      </c>
      <c r="AX244" s="13" t="s">
        <v>66</v>
      </c>
      <c r="AY244" s="141" t="s">
        <v>117</v>
      </c>
    </row>
    <row r="245" spans="2:65" s="13" customFormat="1" ht="11.25" x14ac:dyDescent="0.2">
      <c r="B245" s="140"/>
      <c r="D245" s="135" t="s">
        <v>129</v>
      </c>
      <c r="E245" s="141" t="s">
        <v>17</v>
      </c>
      <c r="F245" s="142" t="s">
        <v>329</v>
      </c>
      <c r="H245" s="143">
        <v>0.749</v>
      </c>
      <c r="L245" s="140"/>
      <c r="M245" s="144"/>
      <c r="T245" s="145"/>
      <c r="AT245" s="141" t="s">
        <v>129</v>
      </c>
      <c r="AU245" s="141" t="s">
        <v>125</v>
      </c>
      <c r="AV245" s="13" t="s">
        <v>125</v>
      </c>
      <c r="AW245" s="13" t="s">
        <v>28</v>
      </c>
      <c r="AX245" s="13" t="s">
        <v>66</v>
      </c>
      <c r="AY245" s="141" t="s">
        <v>117</v>
      </c>
    </row>
    <row r="246" spans="2:65" s="13" customFormat="1" ht="11.25" x14ac:dyDescent="0.2">
      <c r="B246" s="140"/>
      <c r="D246" s="135" t="s">
        <v>129</v>
      </c>
      <c r="E246" s="141" t="s">
        <v>17</v>
      </c>
      <c r="F246" s="142" t="s">
        <v>330</v>
      </c>
      <c r="H246" s="143">
        <v>-7.1999999999999995E-2</v>
      </c>
      <c r="L246" s="140"/>
      <c r="M246" s="144"/>
      <c r="T246" s="145"/>
      <c r="AT246" s="141" t="s">
        <v>129</v>
      </c>
      <c r="AU246" s="141" t="s">
        <v>125</v>
      </c>
      <c r="AV246" s="13" t="s">
        <v>125</v>
      </c>
      <c r="AW246" s="13" t="s">
        <v>28</v>
      </c>
      <c r="AX246" s="13" t="s">
        <v>66</v>
      </c>
      <c r="AY246" s="141" t="s">
        <v>117</v>
      </c>
    </row>
    <row r="247" spans="2:65" s="15" customFormat="1" ht="11.25" x14ac:dyDescent="0.2">
      <c r="B247" s="161"/>
      <c r="D247" s="135" t="s">
        <v>129</v>
      </c>
      <c r="E247" s="162" t="s">
        <v>17</v>
      </c>
      <c r="F247" s="163" t="s">
        <v>247</v>
      </c>
      <c r="H247" s="164">
        <v>14.436000000000002</v>
      </c>
      <c r="L247" s="161"/>
      <c r="M247" s="165"/>
      <c r="T247" s="166"/>
      <c r="AT247" s="162" t="s">
        <v>129</v>
      </c>
      <c r="AU247" s="162" t="s">
        <v>125</v>
      </c>
      <c r="AV247" s="15" t="s">
        <v>141</v>
      </c>
      <c r="AW247" s="15" t="s">
        <v>28</v>
      </c>
      <c r="AX247" s="15" t="s">
        <v>66</v>
      </c>
      <c r="AY247" s="162" t="s">
        <v>117</v>
      </c>
    </row>
    <row r="248" spans="2:65" s="14" customFormat="1" ht="11.25" x14ac:dyDescent="0.2">
      <c r="B248" s="146"/>
      <c r="D248" s="135" t="s">
        <v>129</v>
      </c>
      <c r="E248" s="147" t="s">
        <v>17</v>
      </c>
      <c r="F248" s="148" t="s">
        <v>140</v>
      </c>
      <c r="H248" s="149">
        <v>146.28200000000001</v>
      </c>
      <c r="L248" s="146"/>
      <c r="M248" s="150"/>
      <c r="T248" s="151"/>
      <c r="AT248" s="147" t="s">
        <v>129</v>
      </c>
      <c r="AU248" s="147" t="s">
        <v>125</v>
      </c>
      <c r="AV248" s="14" t="s">
        <v>124</v>
      </c>
      <c r="AW248" s="14" t="s">
        <v>28</v>
      </c>
      <c r="AX248" s="14" t="s">
        <v>71</v>
      </c>
      <c r="AY248" s="147" t="s">
        <v>117</v>
      </c>
    </row>
    <row r="249" spans="2:65" s="1" customFormat="1" ht="37.9" customHeight="1" x14ac:dyDescent="0.2">
      <c r="B249" s="30"/>
      <c r="C249" s="119" t="s">
        <v>331</v>
      </c>
      <c r="D249" s="119" t="s">
        <v>119</v>
      </c>
      <c r="E249" s="120" t="s">
        <v>332</v>
      </c>
      <c r="F249" s="121" t="s">
        <v>333</v>
      </c>
      <c r="G249" s="122" t="s">
        <v>122</v>
      </c>
      <c r="H249" s="123">
        <v>110.31699999999999</v>
      </c>
      <c r="I249" s="124">
        <v>1</v>
      </c>
      <c r="J249" s="124">
        <f>ROUND(I249*H249,2)</f>
        <v>110.32</v>
      </c>
      <c r="K249" s="121" t="s">
        <v>123</v>
      </c>
      <c r="L249" s="30"/>
      <c r="M249" s="125" t="s">
        <v>17</v>
      </c>
      <c r="N249" s="126" t="s">
        <v>38</v>
      </c>
      <c r="O249" s="127">
        <v>1.37</v>
      </c>
      <c r="P249" s="127">
        <f>O249*H249</f>
        <v>151.13428999999999</v>
      </c>
      <c r="Q249" s="127">
        <v>1.1390000000000001E-2</v>
      </c>
      <c r="R249" s="127">
        <f>Q249*H249</f>
        <v>1.25651063</v>
      </c>
      <c r="S249" s="127">
        <v>0</v>
      </c>
      <c r="T249" s="128">
        <f>S249*H249</f>
        <v>0</v>
      </c>
      <c r="AR249" s="129" t="s">
        <v>124</v>
      </c>
      <c r="AT249" s="129" t="s">
        <v>119</v>
      </c>
      <c r="AU249" s="129" t="s">
        <v>125</v>
      </c>
      <c r="AY249" s="18" t="s">
        <v>117</v>
      </c>
      <c r="BE249" s="130">
        <f>IF(N249="základní",J249,0)</f>
        <v>0</v>
      </c>
      <c r="BF249" s="130">
        <f>IF(N249="snížená",J249,0)</f>
        <v>110.32</v>
      </c>
      <c r="BG249" s="130">
        <f>IF(N249="zákl. přenesená",J249,0)</f>
        <v>0</v>
      </c>
      <c r="BH249" s="130">
        <f>IF(N249="sníž. přenesená",J249,0)</f>
        <v>0</v>
      </c>
      <c r="BI249" s="130">
        <f>IF(N249="nulová",J249,0)</f>
        <v>0</v>
      </c>
      <c r="BJ249" s="18" t="s">
        <v>125</v>
      </c>
      <c r="BK249" s="130">
        <f>ROUND(I249*H249,2)</f>
        <v>110.32</v>
      </c>
      <c r="BL249" s="18" t="s">
        <v>124</v>
      </c>
      <c r="BM249" s="129" t="s">
        <v>334</v>
      </c>
    </row>
    <row r="250" spans="2:65" s="1" customFormat="1" ht="11.25" x14ac:dyDescent="0.2">
      <c r="B250" s="30"/>
      <c r="D250" s="131" t="s">
        <v>127</v>
      </c>
      <c r="F250" s="132" t="s">
        <v>335</v>
      </c>
      <c r="L250" s="30"/>
      <c r="M250" s="133"/>
      <c r="T250" s="51"/>
      <c r="AT250" s="18" t="s">
        <v>127</v>
      </c>
      <c r="AU250" s="18" t="s">
        <v>125</v>
      </c>
    </row>
    <row r="251" spans="2:65" s="12" customFormat="1" ht="11.25" x14ac:dyDescent="0.2">
      <c r="B251" s="134"/>
      <c r="D251" s="135" t="s">
        <v>129</v>
      </c>
      <c r="E251" s="136" t="s">
        <v>17</v>
      </c>
      <c r="F251" s="137" t="s">
        <v>282</v>
      </c>
      <c r="H251" s="136" t="s">
        <v>17</v>
      </c>
      <c r="L251" s="134"/>
      <c r="M251" s="138"/>
      <c r="T251" s="139"/>
      <c r="AT251" s="136" t="s">
        <v>129</v>
      </c>
      <c r="AU251" s="136" t="s">
        <v>125</v>
      </c>
      <c r="AV251" s="12" t="s">
        <v>71</v>
      </c>
      <c r="AW251" s="12" t="s">
        <v>28</v>
      </c>
      <c r="AX251" s="12" t="s">
        <v>66</v>
      </c>
      <c r="AY251" s="136" t="s">
        <v>117</v>
      </c>
    </row>
    <row r="252" spans="2:65" s="13" customFormat="1" ht="11.25" x14ac:dyDescent="0.2">
      <c r="B252" s="140"/>
      <c r="D252" s="135" t="s">
        <v>129</v>
      </c>
      <c r="E252" s="141" t="s">
        <v>17</v>
      </c>
      <c r="F252" s="142" t="s">
        <v>336</v>
      </c>
      <c r="H252" s="143">
        <v>30.122</v>
      </c>
      <c r="L252" s="140"/>
      <c r="M252" s="144"/>
      <c r="T252" s="145"/>
      <c r="AT252" s="141" t="s">
        <v>129</v>
      </c>
      <c r="AU252" s="141" t="s">
        <v>125</v>
      </c>
      <c r="AV252" s="13" t="s">
        <v>125</v>
      </c>
      <c r="AW252" s="13" t="s">
        <v>28</v>
      </c>
      <c r="AX252" s="13" t="s">
        <v>66</v>
      </c>
      <c r="AY252" s="141" t="s">
        <v>117</v>
      </c>
    </row>
    <row r="253" spans="2:65" s="13" customFormat="1" ht="11.25" x14ac:dyDescent="0.2">
      <c r="B253" s="140"/>
      <c r="D253" s="135" t="s">
        <v>129</v>
      </c>
      <c r="E253" s="141" t="s">
        <v>17</v>
      </c>
      <c r="F253" s="142" t="s">
        <v>324</v>
      </c>
      <c r="H253" s="143">
        <v>58.243000000000002</v>
      </c>
      <c r="L253" s="140"/>
      <c r="M253" s="144"/>
      <c r="T253" s="145"/>
      <c r="AT253" s="141" t="s">
        <v>129</v>
      </c>
      <c r="AU253" s="141" t="s">
        <v>125</v>
      </c>
      <c r="AV253" s="13" t="s">
        <v>125</v>
      </c>
      <c r="AW253" s="13" t="s">
        <v>28</v>
      </c>
      <c r="AX253" s="13" t="s">
        <v>66</v>
      </c>
      <c r="AY253" s="141" t="s">
        <v>117</v>
      </c>
    </row>
    <row r="254" spans="2:65" s="13" customFormat="1" ht="11.25" x14ac:dyDescent="0.2">
      <c r="B254" s="140"/>
      <c r="D254" s="135" t="s">
        <v>129</v>
      </c>
      <c r="E254" s="141" t="s">
        <v>17</v>
      </c>
      <c r="F254" s="142" t="s">
        <v>337</v>
      </c>
      <c r="H254" s="143">
        <v>21.952000000000002</v>
      </c>
      <c r="L254" s="140"/>
      <c r="M254" s="144"/>
      <c r="T254" s="145"/>
      <c r="AT254" s="141" t="s">
        <v>129</v>
      </c>
      <c r="AU254" s="141" t="s">
        <v>125</v>
      </c>
      <c r="AV254" s="13" t="s">
        <v>125</v>
      </c>
      <c r="AW254" s="13" t="s">
        <v>28</v>
      </c>
      <c r="AX254" s="13" t="s">
        <v>66</v>
      </c>
      <c r="AY254" s="141" t="s">
        <v>117</v>
      </c>
    </row>
    <row r="255" spans="2:65" s="14" customFormat="1" ht="11.25" x14ac:dyDescent="0.2">
      <c r="B255" s="146"/>
      <c r="D255" s="135" t="s">
        <v>129</v>
      </c>
      <c r="E255" s="147" t="s">
        <v>17</v>
      </c>
      <c r="F255" s="148" t="s">
        <v>140</v>
      </c>
      <c r="H255" s="149">
        <v>110.31700000000001</v>
      </c>
      <c r="L255" s="146"/>
      <c r="M255" s="150"/>
      <c r="T255" s="151"/>
      <c r="AT255" s="147" t="s">
        <v>129</v>
      </c>
      <c r="AU255" s="147" t="s">
        <v>125</v>
      </c>
      <c r="AV255" s="14" t="s">
        <v>124</v>
      </c>
      <c r="AW255" s="14" t="s">
        <v>28</v>
      </c>
      <c r="AX255" s="14" t="s">
        <v>71</v>
      </c>
      <c r="AY255" s="147" t="s">
        <v>117</v>
      </c>
    </row>
    <row r="256" spans="2:65" s="1" customFormat="1" ht="16.5" customHeight="1" x14ac:dyDescent="0.2">
      <c r="B256" s="30"/>
      <c r="C256" s="152" t="s">
        <v>338</v>
      </c>
      <c r="D256" s="152" t="s">
        <v>194</v>
      </c>
      <c r="E256" s="153" t="s">
        <v>339</v>
      </c>
      <c r="F256" s="154" t="s">
        <v>340</v>
      </c>
      <c r="G256" s="155" t="s">
        <v>122</v>
      </c>
      <c r="H256" s="156">
        <v>115.833</v>
      </c>
      <c r="I256" s="157">
        <v>1</v>
      </c>
      <c r="J256" s="157">
        <f>ROUND(I256*H256,2)</f>
        <v>115.83</v>
      </c>
      <c r="K256" s="154" t="s">
        <v>123</v>
      </c>
      <c r="L256" s="158"/>
      <c r="M256" s="159" t="s">
        <v>17</v>
      </c>
      <c r="N256" s="160" t="s">
        <v>38</v>
      </c>
      <c r="O256" s="127">
        <v>0</v>
      </c>
      <c r="P256" s="127">
        <f>O256*H256</f>
        <v>0</v>
      </c>
      <c r="Q256" s="127">
        <v>4.7999999999999996E-3</v>
      </c>
      <c r="R256" s="127">
        <f>Q256*H256</f>
        <v>0.55599839999999989</v>
      </c>
      <c r="S256" s="127">
        <v>0</v>
      </c>
      <c r="T256" s="128">
        <f>S256*H256</f>
        <v>0</v>
      </c>
      <c r="AR256" s="129" t="s">
        <v>168</v>
      </c>
      <c r="AT256" s="129" t="s">
        <v>194</v>
      </c>
      <c r="AU256" s="129" t="s">
        <v>125</v>
      </c>
      <c r="AY256" s="18" t="s">
        <v>117</v>
      </c>
      <c r="BE256" s="130">
        <f>IF(N256="základní",J256,0)</f>
        <v>0</v>
      </c>
      <c r="BF256" s="130">
        <f>IF(N256="snížená",J256,0)</f>
        <v>115.83</v>
      </c>
      <c r="BG256" s="130">
        <f>IF(N256="zákl. přenesená",J256,0)</f>
        <v>0</v>
      </c>
      <c r="BH256" s="130">
        <f>IF(N256="sníž. přenesená",J256,0)</f>
        <v>0</v>
      </c>
      <c r="BI256" s="130">
        <f>IF(N256="nulová",J256,0)</f>
        <v>0</v>
      </c>
      <c r="BJ256" s="18" t="s">
        <v>125</v>
      </c>
      <c r="BK256" s="130">
        <f>ROUND(I256*H256,2)</f>
        <v>115.83</v>
      </c>
      <c r="BL256" s="18" t="s">
        <v>124</v>
      </c>
      <c r="BM256" s="129" t="s">
        <v>341</v>
      </c>
    </row>
    <row r="257" spans="2:65" s="13" customFormat="1" ht="11.25" x14ac:dyDescent="0.2">
      <c r="B257" s="140"/>
      <c r="D257" s="135" t="s">
        <v>129</v>
      </c>
      <c r="F257" s="142" t="s">
        <v>342</v>
      </c>
      <c r="H257" s="143">
        <v>115.833</v>
      </c>
      <c r="L257" s="140"/>
      <c r="M257" s="144"/>
      <c r="T257" s="145"/>
      <c r="AT257" s="141" t="s">
        <v>129</v>
      </c>
      <c r="AU257" s="141" t="s">
        <v>125</v>
      </c>
      <c r="AV257" s="13" t="s">
        <v>125</v>
      </c>
      <c r="AW257" s="13" t="s">
        <v>4</v>
      </c>
      <c r="AX257" s="13" t="s">
        <v>71</v>
      </c>
      <c r="AY257" s="141" t="s">
        <v>117</v>
      </c>
    </row>
    <row r="258" spans="2:65" s="1" customFormat="1" ht="44.25" customHeight="1" x14ac:dyDescent="0.2">
      <c r="B258" s="30"/>
      <c r="C258" s="119" t="s">
        <v>343</v>
      </c>
      <c r="D258" s="119" t="s">
        <v>119</v>
      </c>
      <c r="E258" s="120" t="s">
        <v>344</v>
      </c>
      <c r="F258" s="121" t="s">
        <v>345</v>
      </c>
      <c r="G258" s="122" t="s">
        <v>122</v>
      </c>
      <c r="H258" s="123">
        <v>43.618000000000002</v>
      </c>
      <c r="I258" s="124">
        <v>1</v>
      </c>
      <c r="J258" s="124">
        <f>ROUND(I258*H258,2)</f>
        <v>43.62</v>
      </c>
      <c r="K258" s="121" t="s">
        <v>123</v>
      </c>
      <c r="L258" s="30"/>
      <c r="M258" s="125" t="s">
        <v>17</v>
      </c>
      <c r="N258" s="126" t="s">
        <v>38</v>
      </c>
      <c r="O258" s="127">
        <v>1.4</v>
      </c>
      <c r="P258" s="127">
        <f>O258*H258</f>
        <v>61.065199999999997</v>
      </c>
      <c r="Q258" s="127">
        <v>1.1390000000000001E-2</v>
      </c>
      <c r="R258" s="127">
        <f>Q258*H258</f>
        <v>0.49680902000000005</v>
      </c>
      <c r="S258" s="127">
        <v>0</v>
      </c>
      <c r="T258" s="128">
        <f>S258*H258</f>
        <v>0</v>
      </c>
      <c r="AR258" s="129" t="s">
        <v>124</v>
      </c>
      <c r="AT258" s="129" t="s">
        <v>119</v>
      </c>
      <c r="AU258" s="129" t="s">
        <v>125</v>
      </c>
      <c r="AY258" s="18" t="s">
        <v>117</v>
      </c>
      <c r="BE258" s="130">
        <f>IF(N258="základní",J258,0)</f>
        <v>0</v>
      </c>
      <c r="BF258" s="130">
        <f>IF(N258="snížená",J258,0)</f>
        <v>43.62</v>
      </c>
      <c r="BG258" s="130">
        <f>IF(N258="zákl. přenesená",J258,0)</f>
        <v>0</v>
      </c>
      <c r="BH258" s="130">
        <f>IF(N258="sníž. přenesená",J258,0)</f>
        <v>0</v>
      </c>
      <c r="BI258" s="130">
        <f>IF(N258="nulová",J258,0)</f>
        <v>0</v>
      </c>
      <c r="BJ258" s="18" t="s">
        <v>125</v>
      </c>
      <c r="BK258" s="130">
        <f>ROUND(I258*H258,2)</f>
        <v>43.62</v>
      </c>
      <c r="BL258" s="18" t="s">
        <v>124</v>
      </c>
      <c r="BM258" s="129" t="s">
        <v>346</v>
      </c>
    </row>
    <row r="259" spans="2:65" s="1" customFormat="1" ht="11.25" x14ac:dyDescent="0.2">
      <c r="B259" s="30"/>
      <c r="D259" s="131" t="s">
        <v>127</v>
      </c>
      <c r="F259" s="132" t="s">
        <v>347</v>
      </c>
      <c r="L259" s="30"/>
      <c r="M259" s="133"/>
      <c r="T259" s="51"/>
      <c r="AT259" s="18" t="s">
        <v>127</v>
      </c>
      <c r="AU259" s="18" t="s">
        <v>125</v>
      </c>
    </row>
    <row r="260" spans="2:65" s="12" customFormat="1" ht="11.25" x14ac:dyDescent="0.2">
      <c r="B260" s="134"/>
      <c r="D260" s="135" t="s">
        <v>129</v>
      </c>
      <c r="E260" s="136" t="s">
        <v>17</v>
      </c>
      <c r="F260" s="137" t="s">
        <v>348</v>
      </c>
      <c r="H260" s="136" t="s">
        <v>17</v>
      </c>
      <c r="L260" s="134"/>
      <c r="M260" s="138"/>
      <c r="T260" s="139"/>
      <c r="AT260" s="136" t="s">
        <v>129</v>
      </c>
      <c r="AU260" s="136" t="s">
        <v>125</v>
      </c>
      <c r="AV260" s="12" t="s">
        <v>71</v>
      </c>
      <c r="AW260" s="12" t="s">
        <v>28</v>
      </c>
      <c r="AX260" s="12" t="s">
        <v>66</v>
      </c>
      <c r="AY260" s="136" t="s">
        <v>117</v>
      </c>
    </row>
    <row r="261" spans="2:65" s="13" customFormat="1" ht="11.25" x14ac:dyDescent="0.2">
      <c r="B261" s="140"/>
      <c r="D261" s="135" t="s">
        <v>129</v>
      </c>
      <c r="E261" s="141" t="s">
        <v>17</v>
      </c>
      <c r="F261" s="142" t="s">
        <v>327</v>
      </c>
      <c r="H261" s="143">
        <v>26.725000000000001</v>
      </c>
      <c r="L261" s="140"/>
      <c r="M261" s="144"/>
      <c r="T261" s="145"/>
      <c r="AT261" s="141" t="s">
        <v>129</v>
      </c>
      <c r="AU261" s="141" t="s">
        <v>125</v>
      </c>
      <c r="AV261" s="13" t="s">
        <v>125</v>
      </c>
      <c r="AW261" s="13" t="s">
        <v>28</v>
      </c>
      <c r="AX261" s="13" t="s">
        <v>66</v>
      </c>
      <c r="AY261" s="141" t="s">
        <v>117</v>
      </c>
    </row>
    <row r="262" spans="2:65" s="15" customFormat="1" ht="11.25" x14ac:dyDescent="0.2">
      <c r="B262" s="161"/>
      <c r="D262" s="135" t="s">
        <v>129</v>
      </c>
      <c r="E262" s="162" t="s">
        <v>17</v>
      </c>
      <c r="F262" s="163" t="s">
        <v>247</v>
      </c>
      <c r="H262" s="164">
        <v>26.725000000000001</v>
      </c>
      <c r="L262" s="161"/>
      <c r="M262" s="165"/>
      <c r="T262" s="166"/>
      <c r="AT262" s="162" t="s">
        <v>129</v>
      </c>
      <c r="AU262" s="162" t="s">
        <v>125</v>
      </c>
      <c r="AV262" s="15" t="s">
        <v>141</v>
      </c>
      <c r="AW262" s="15" t="s">
        <v>28</v>
      </c>
      <c r="AX262" s="15" t="s">
        <v>66</v>
      </c>
      <c r="AY262" s="162" t="s">
        <v>117</v>
      </c>
    </row>
    <row r="263" spans="2:65" s="12" customFormat="1" ht="11.25" x14ac:dyDescent="0.2">
      <c r="B263" s="134"/>
      <c r="D263" s="135" t="s">
        <v>129</v>
      </c>
      <c r="E263" s="136" t="s">
        <v>17</v>
      </c>
      <c r="F263" s="137" t="s">
        <v>349</v>
      </c>
      <c r="H263" s="136" t="s">
        <v>17</v>
      </c>
      <c r="L263" s="134"/>
      <c r="M263" s="138"/>
      <c r="T263" s="139"/>
      <c r="AT263" s="136" t="s">
        <v>129</v>
      </c>
      <c r="AU263" s="136" t="s">
        <v>125</v>
      </c>
      <c r="AV263" s="12" t="s">
        <v>71</v>
      </c>
      <c r="AW263" s="12" t="s">
        <v>28</v>
      </c>
      <c r="AX263" s="12" t="s">
        <v>66</v>
      </c>
      <c r="AY263" s="136" t="s">
        <v>117</v>
      </c>
    </row>
    <row r="264" spans="2:65" s="13" customFormat="1" ht="11.25" x14ac:dyDescent="0.2">
      <c r="B264" s="140"/>
      <c r="D264" s="135" t="s">
        <v>129</v>
      </c>
      <c r="E264" s="141" t="s">
        <v>17</v>
      </c>
      <c r="F264" s="142" t="s">
        <v>350</v>
      </c>
      <c r="H264" s="143">
        <v>16.216000000000001</v>
      </c>
      <c r="L264" s="140"/>
      <c r="M264" s="144"/>
      <c r="T264" s="145"/>
      <c r="AT264" s="141" t="s">
        <v>129</v>
      </c>
      <c r="AU264" s="141" t="s">
        <v>125</v>
      </c>
      <c r="AV264" s="13" t="s">
        <v>125</v>
      </c>
      <c r="AW264" s="13" t="s">
        <v>28</v>
      </c>
      <c r="AX264" s="13" t="s">
        <v>66</v>
      </c>
      <c r="AY264" s="141" t="s">
        <v>117</v>
      </c>
    </row>
    <row r="265" spans="2:65" s="13" customFormat="1" ht="11.25" x14ac:dyDescent="0.2">
      <c r="B265" s="140"/>
      <c r="D265" s="135" t="s">
        <v>129</v>
      </c>
      <c r="E265" s="141" t="s">
        <v>17</v>
      </c>
      <c r="F265" s="142" t="s">
        <v>329</v>
      </c>
      <c r="H265" s="143">
        <v>0.749</v>
      </c>
      <c r="L265" s="140"/>
      <c r="M265" s="144"/>
      <c r="T265" s="145"/>
      <c r="AT265" s="141" t="s">
        <v>129</v>
      </c>
      <c r="AU265" s="141" t="s">
        <v>125</v>
      </c>
      <c r="AV265" s="13" t="s">
        <v>125</v>
      </c>
      <c r="AW265" s="13" t="s">
        <v>28</v>
      </c>
      <c r="AX265" s="13" t="s">
        <v>66</v>
      </c>
      <c r="AY265" s="141" t="s">
        <v>117</v>
      </c>
    </row>
    <row r="266" spans="2:65" s="13" customFormat="1" ht="11.25" x14ac:dyDescent="0.2">
      <c r="B266" s="140"/>
      <c r="D266" s="135" t="s">
        <v>129</v>
      </c>
      <c r="E266" s="141" t="s">
        <v>17</v>
      </c>
      <c r="F266" s="142" t="s">
        <v>330</v>
      </c>
      <c r="H266" s="143">
        <v>-7.1999999999999995E-2</v>
      </c>
      <c r="L266" s="140"/>
      <c r="M266" s="144"/>
      <c r="T266" s="145"/>
      <c r="AT266" s="141" t="s">
        <v>129</v>
      </c>
      <c r="AU266" s="141" t="s">
        <v>125</v>
      </c>
      <c r="AV266" s="13" t="s">
        <v>125</v>
      </c>
      <c r="AW266" s="13" t="s">
        <v>28</v>
      </c>
      <c r="AX266" s="13" t="s">
        <v>66</v>
      </c>
      <c r="AY266" s="141" t="s">
        <v>117</v>
      </c>
    </row>
    <row r="267" spans="2:65" s="15" customFormat="1" ht="11.25" x14ac:dyDescent="0.2">
      <c r="B267" s="161"/>
      <c r="D267" s="135" t="s">
        <v>129</v>
      </c>
      <c r="E267" s="162" t="s">
        <v>17</v>
      </c>
      <c r="F267" s="163" t="s">
        <v>247</v>
      </c>
      <c r="H267" s="164">
        <v>16.893000000000001</v>
      </c>
      <c r="L267" s="161"/>
      <c r="M267" s="165"/>
      <c r="T267" s="166"/>
      <c r="AT267" s="162" t="s">
        <v>129</v>
      </c>
      <c r="AU267" s="162" t="s">
        <v>125</v>
      </c>
      <c r="AV267" s="15" t="s">
        <v>141</v>
      </c>
      <c r="AW267" s="15" t="s">
        <v>28</v>
      </c>
      <c r="AX267" s="15" t="s">
        <v>66</v>
      </c>
      <c r="AY267" s="162" t="s">
        <v>117</v>
      </c>
    </row>
    <row r="268" spans="2:65" s="14" customFormat="1" ht="11.25" x14ac:dyDescent="0.2">
      <c r="B268" s="146"/>
      <c r="D268" s="135" t="s">
        <v>129</v>
      </c>
      <c r="E268" s="147" t="s">
        <v>17</v>
      </c>
      <c r="F268" s="148" t="s">
        <v>140</v>
      </c>
      <c r="H268" s="149">
        <v>43.618000000000002</v>
      </c>
      <c r="L268" s="146"/>
      <c r="M268" s="150"/>
      <c r="T268" s="151"/>
      <c r="AT268" s="147" t="s">
        <v>129</v>
      </c>
      <c r="AU268" s="147" t="s">
        <v>125</v>
      </c>
      <c r="AV268" s="14" t="s">
        <v>124</v>
      </c>
      <c r="AW268" s="14" t="s">
        <v>28</v>
      </c>
      <c r="AX268" s="14" t="s">
        <v>71</v>
      </c>
      <c r="AY268" s="147" t="s">
        <v>117</v>
      </c>
    </row>
    <row r="269" spans="2:65" s="1" customFormat="1" ht="16.5" customHeight="1" x14ac:dyDescent="0.2">
      <c r="B269" s="30"/>
      <c r="C269" s="152" t="s">
        <v>351</v>
      </c>
      <c r="D269" s="152" t="s">
        <v>194</v>
      </c>
      <c r="E269" s="153" t="s">
        <v>352</v>
      </c>
      <c r="F269" s="154" t="s">
        <v>353</v>
      </c>
      <c r="G269" s="155" t="s">
        <v>122</v>
      </c>
      <c r="H269" s="156">
        <v>28.061</v>
      </c>
      <c r="I269" s="157">
        <v>1</v>
      </c>
      <c r="J269" s="157">
        <f>ROUND(I269*H269,2)</f>
        <v>28.06</v>
      </c>
      <c r="K269" s="154" t="s">
        <v>123</v>
      </c>
      <c r="L269" s="158"/>
      <c r="M269" s="159" t="s">
        <v>17</v>
      </c>
      <c r="N269" s="160" t="s">
        <v>38</v>
      </c>
      <c r="O269" s="127">
        <v>0</v>
      </c>
      <c r="P269" s="127">
        <f>O269*H269</f>
        <v>0</v>
      </c>
      <c r="Q269" s="127">
        <v>7.1999999999999998E-3</v>
      </c>
      <c r="R269" s="127">
        <f>Q269*H269</f>
        <v>0.2020392</v>
      </c>
      <c r="S269" s="127">
        <v>0</v>
      </c>
      <c r="T269" s="128">
        <f>S269*H269</f>
        <v>0</v>
      </c>
      <c r="AR269" s="129" t="s">
        <v>168</v>
      </c>
      <c r="AT269" s="129" t="s">
        <v>194</v>
      </c>
      <c r="AU269" s="129" t="s">
        <v>125</v>
      </c>
      <c r="AY269" s="18" t="s">
        <v>117</v>
      </c>
      <c r="BE269" s="130">
        <f>IF(N269="základní",J269,0)</f>
        <v>0</v>
      </c>
      <c r="BF269" s="130">
        <f>IF(N269="snížená",J269,0)</f>
        <v>28.06</v>
      </c>
      <c r="BG269" s="130">
        <f>IF(N269="zákl. přenesená",J269,0)</f>
        <v>0</v>
      </c>
      <c r="BH269" s="130">
        <f>IF(N269="sníž. přenesená",J269,0)</f>
        <v>0</v>
      </c>
      <c r="BI269" s="130">
        <f>IF(N269="nulová",J269,0)</f>
        <v>0</v>
      </c>
      <c r="BJ269" s="18" t="s">
        <v>125</v>
      </c>
      <c r="BK269" s="130">
        <f>ROUND(I269*H269,2)</f>
        <v>28.06</v>
      </c>
      <c r="BL269" s="18" t="s">
        <v>124</v>
      </c>
      <c r="BM269" s="129" t="s">
        <v>354</v>
      </c>
    </row>
    <row r="270" spans="2:65" s="13" customFormat="1" ht="11.25" x14ac:dyDescent="0.2">
      <c r="B270" s="140"/>
      <c r="D270" s="135" t="s">
        <v>129</v>
      </c>
      <c r="F270" s="142" t="s">
        <v>355</v>
      </c>
      <c r="H270" s="143">
        <v>28.061</v>
      </c>
      <c r="L270" s="140"/>
      <c r="M270" s="144"/>
      <c r="T270" s="145"/>
      <c r="AT270" s="141" t="s">
        <v>129</v>
      </c>
      <c r="AU270" s="141" t="s">
        <v>125</v>
      </c>
      <c r="AV270" s="13" t="s">
        <v>125</v>
      </c>
      <c r="AW270" s="13" t="s">
        <v>4</v>
      </c>
      <c r="AX270" s="13" t="s">
        <v>71</v>
      </c>
      <c r="AY270" s="141" t="s">
        <v>117</v>
      </c>
    </row>
    <row r="271" spans="2:65" s="1" customFormat="1" ht="16.5" customHeight="1" x14ac:dyDescent="0.2">
      <c r="B271" s="30"/>
      <c r="C271" s="152" t="s">
        <v>356</v>
      </c>
      <c r="D271" s="152" t="s">
        <v>194</v>
      </c>
      <c r="E271" s="153" t="s">
        <v>357</v>
      </c>
      <c r="F271" s="154" t="s">
        <v>358</v>
      </c>
      <c r="G271" s="155" t="s">
        <v>122</v>
      </c>
      <c r="H271" s="156">
        <v>17.738</v>
      </c>
      <c r="I271" s="157">
        <v>1</v>
      </c>
      <c r="J271" s="157">
        <f>ROUND(I271*H271,2)</f>
        <v>17.739999999999998</v>
      </c>
      <c r="K271" s="154" t="s">
        <v>123</v>
      </c>
      <c r="L271" s="158"/>
      <c r="M271" s="159" t="s">
        <v>17</v>
      </c>
      <c r="N271" s="160" t="s">
        <v>38</v>
      </c>
      <c r="O271" s="127">
        <v>0</v>
      </c>
      <c r="P271" s="127">
        <f>O271*H271</f>
        <v>0</v>
      </c>
      <c r="Q271" s="127">
        <v>6.0000000000000001E-3</v>
      </c>
      <c r="R271" s="127">
        <f>Q271*H271</f>
        <v>0.10642799999999999</v>
      </c>
      <c r="S271" s="127">
        <v>0</v>
      </c>
      <c r="T271" s="128">
        <f>S271*H271</f>
        <v>0</v>
      </c>
      <c r="AR271" s="129" t="s">
        <v>168</v>
      </c>
      <c r="AT271" s="129" t="s">
        <v>194</v>
      </c>
      <c r="AU271" s="129" t="s">
        <v>125</v>
      </c>
      <c r="AY271" s="18" t="s">
        <v>117</v>
      </c>
      <c r="BE271" s="130">
        <f>IF(N271="základní",J271,0)</f>
        <v>0</v>
      </c>
      <c r="BF271" s="130">
        <f>IF(N271="snížená",J271,0)</f>
        <v>17.739999999999998</v>
      </c>
      <c r="BG271" s="130">
        <f>IF(N271="zákl. přenesená",J271,0)</f>
        <v>0</v>
      </c>
      <c r="BH271" s="130">
        <f>IF(N271="sníž. přenesená",J271,0)</f>
        <v>0</v>
      </c>
      <c r="BI271" s="130">
        <f>IF(N271="nulová",J271,0)</f>
        <v>0</v>
      </c>
      <c r="BJ271" s="18" t="s">
        <v>125</v>
      </c>
      <c r="BK271" s="130">
        <f>ROUND(I271*H271,2)</f>
        <v>17.739999999999998</v>
      </c>
      <c r="BL271" s="18" t="s">
        <v>124</v>
      </c>
      <c r="BM271" s="129" t="s">
        <v>359</v>
      </c>
    </row>
    <row r="272" spans="2:65" s="13" customFormat="1" ht="11.25" x14ac:dyDescent="0.2">
      <c r="B272" s="140"/>
      <c r="D272" s="135" t="s">
        <v>129</v>
      </c>
      <c r="F272" s="142" t="s">
        <v>360</v>
      </c>
      <c r="H272" s="143">
        <v>17.738</v>
      </c>
      <c r="L272" s="140"/>
      <c r="M272" s="144"/>
      <c r="T272" s="145"/>
      <c r="AT272" s="141" t="s">
        <v>129</v>
      </c>
      <c r="AU272" s="141" t="s">
        <v>125</v>
      </c>
      <c r="AV272" s="13" t="s">
        <v>125</v>
      </c>
      <c r="AW272" s="13" t="s">
        <v>4</v>
      </c>
      <c r="AX272" s="13" t="s">
        <v>71</v>
      </c>
      <c r="AY272" s="141" t="s">
        <v>117</v>
      </c>
    </row>
    <row r="273" spans="2:65" s="1" customFormat="1" ht="24.2" customHeight="1" x14ac:dyDescent="0.2">
      <c r="B273" s="30"/>
      <c r="C273" s="119" t="s">
        <v>361</v>
      </c>
      <c r="D273" s="119" t="s">
        <v>119</v>
      </c>
      <c r="E273" s="120" t="s">
        <v>362</v>
      </c>
      <c r="F273" s="121" t="s">
        <v>363</v>
      </c>
      <c r="G273" s="122" t="s">
        <v>122</v>
      </c>
      <c r="H273" s="123">
        <v>153.935</v>
      </c>
      <c r="I273" s="124">
        <v>1</v>
      </c>
      <c r="J273" s="124">
        <f>ROUND(I273*H273,2)</f>
        <v>153.94</v>
      </c>
      <c r="K273" s="121" t="s">
        <v>123</v>
      </c>
      <c r="L273" s="30"/>
      <c r="M273" s="125" t="s">
        <v>17</v>
      </c>
      <c r="N273" s="126" t="s">
        <v>38</v>
      </c>
      <c r="O273" s="127">
        <v>5.8000000000000003E-2</v>
      </c>
      <c r="P273" s="127">
        <f>O273*H273</f>
        <v>8.928230000000001</v>
      </c>
      <c r="Q273" s="127">
        <v>1E-4</v>
      </c>
      <c r="R273" s="127">
        <f>Q273*H273</f>
        <v>1.5393500000000001E-2</v>
      </c>
      <c r="S273" s="127">
        <v>0</v>
      </c>
      <c r="T273" s="128">
        <f>S273*H273</f>
        <v>0</v>
      </c>
      <c r="AR273" s="129" t="s">
        <v>124</v>
      </c>
      <c r="AT273" s="129" t="s">
        <v>119</v>
      </c>
      <c r="AU273" s="129" t="s">
        <v>125</v>
      </c>
      <c r="AY273" s="18" t="s">
        <v>117</v>
      </c>
      <c r="BE273" s="130">
        <f>IF(N273="základní",J273,0)</f>
        <v>0</v>
      </c>
      <c r="BF273" s="130">
        <f>IF(N273="snížená",J273,0)</f>
        <v>153.94</v>
      </c>
      <c r="BG273" s="130">
        <f>IF(N273="zákl. přenesená",J273,0)</f>
        <v>0</v>
      </c>
      <c r="BH273" s="130">
        <f>IF(N273="sníž. přenesená",J273,0)</f>
        <v>0</v>
      </c>
      <c r="BI273" s="130">
        <f>IF(N273="nulová",J273,0)</f>
        <v>0</v>
      </c>
      <c r="BJ273" s="18" t="s">
        <v>125</v>
      </c>
      <c r="BK273" s="130">
        <f>ROUND(I273*H273,2)</f>
        <v>153.94</v>
      </c>
      <c r="BL273" s="18" t="s">
        <v>124</v>
      </c>
      <c r="BM273" s="129" t="s">
        <v>364</v>
      </c>
    </row>
    <row r="274" spans="2:65" s="1" customFormat="1" ht="11.25" x14ac:dyDescent="0.2">
      <c r="B274" s="30"/>
      <c r="D274" s="131" t="s">
        <v>127</v>
      </c>
      <c r="F274" s="132" t="s">
        <v>365</v>
      </c>
      <c r="L274" s="30"/>
      <c r="M274" s="133"/>
      <c r="T274" s="51"/>
      <c r="AT274" s="18" t="s">
        <v>127</v>
      </c>
      <c r="AU274" s="18" t="s">
        <v>125</v>
      </c>
    </row>
    <row r="275" spans="2:65" s="13" customFormat="1" ht="11.25" x14ac:dyDescent="0.2">
      <c r="B275" s="140"/>
      <c r="D275" s="135" t="s">
        <v>129</v>
      </c>
      <c r="E275" s="141" t="s">
        <v>17</v>
      </c>
      <c r="F275" s="142" t="s">
        <v>366</v>
      </c>
      <c r="H275" s="143">
        <v>153.935</v>
      </c>
      <c r="L275" s="140"/>
      <c r="M275" s="144"/>
      <c r="T275" s="145"/>
      <c r="AT275" s="141" t="s">
        <v>129</v>
      </c>
      <c r="AU275" s="141" t="s">
        <v>125</v>
      </c>
      <c r="AV275" s="13" t="s">
        <v>125</v>
      </c>
      <c r="AW275" s="13" t="s">
        <v>28</v>
      </c>
      <c r="AX275" s="13" t="s">
        <v>71</v>
      </c>
      <c r="AY275" s="141" t="s">
        <v>117</v>
      </c>
    </row>
    <row r="276" spans="2:65" s="1" customFormat="1" ht="16.5" customHeight="1" x14ac:dyDescent="0.2">
      <c r="B276" s="30"/>
      <c r="C276" s="119" t="s">
        <v>367</v>
      </c>
      <c r="D276" s="119" t="s">
        <v>119</v>
      </c>
      <c r="E276" s="120" t="s">
        <v>368</v>
      </c>
      <c r="F276" s="121" t="s">
        <v>369</v>
      </c>
      <c r="G276" s="122" t="s">
        <v>122</v>
      </c>
      <c r="H276" s="123">
        <v>158.16800000000001</v>
      </c>
      <c r="I276" s="124">
        <v>1</v>
      </c>
      <c r="J276" s="124">
        <f>ROUND(I276*H276,2)</f>
        <v>158.16999999999999</v>
      </c>
      <c r="K276" s="121" t="s">
        <v>123</v>
      </c>
      <c r="L276" s="30"/>
      <c r="M276" s="125" t="s">
        <v>17</v>
      </c>
      <c r="N276" s="126" t="s">
        <v>38</v>
      </c>
      <c r="O276" s="127">
        <v>8.5999999999999993E-2</v>
      </c>
      <c r="P276" s="127">
        <f>O276*H276</f>
        <v>13.602447999999999</v>
      </c>
      <c r="Q276" s="127">
        <v>1.3999999999999999E-4</v>
      </c>
      <c r="R276" s="127">
        <f>Q276*H276</f>
        <v>2.214352E-2</v>
      </c>
      <c r="S276" s="127">
        <v>0</v>
      </c>
      <c r="T276" s="128">
        <f>S276*H276</f>
        <v>0</v>
      </c>
      <c r="AR276" s="129" t="s">
        <v>124</v>
      </c>
      <c r="AT276" s="129" t="s">
        <v>119</v>
      </c>
      <c r="AU276" s="129" t="s">
        <v>125</v>
      </c>
      <c r="AY276" s="18" t="s">
        <v>117</v>
      </c>
      <c r="BE276" s="130">
        <f>IF(N276="základní",J276,0)</f>
        <v>0</v>
      </c>
      <c r="BF276" s="130">
        <f>IF(N276="snížená",J276,0)</f>
        <v>158.16999999999999</v>
      </c>
      <c r="BG276" s="130">
        <f>IF(N276="zákl. přenesená",J276,0)</f>
        <v>0</v>
      </c>
      <c r="BH276" s="130">
        <f>IF(N276="sníž. přenesená",J276,0)</f>
        <v>0</v>
      </c>
      <c r="BI276" s="130">
        <f>IF(N276="nulová",J276,0)</f>
        <v>0</v>
      </c>
      <c r="BJ276" s="18" t="s">
        <v>125</v>
      </c>
      <c r="BK276" s="130">
        <f>ROUND(I276*H276,2)</f>
        <v>158.16999999999999</v>
      </c>
      <c r="BL276" s="18" t="s">
        <v>124</v>
      </c>
      <c r="BM276" s="129" t="s">
        <v>370</v>
      </c>
    </row>
    <row r="277" spans="2:65" s="1" customFormat="1" ht="11.25" x14ac:dyDescent="0.2">
      <c r="B277" s="30"/>
      <c r="D277" s="131" t="s">
        <v>127</v>
      </c>
      <c r="F277" s="132" t="s">
        <v>371</v>
      </c>
      <c r="L277" s="30"/>
      <c r="M277" s="133"/>
      <c r="T277" s="51"/>
      <c r="AT277" s="18" t="s">
        <v>127</v>
      </c>
      <c r="AU277" s="18" t="s">
        <v>125</v>
      </c>
    </row>
    <row r="278" spans="2:65" s="12" customFormat="1" ht="11.25" x14ac:dyDescent="0.2">
      <c r="B278" s="134"/>
      <c r="D278" s="135" t="s">
        <v>129</v>
      </c>
      <c r="E278" s="136" t="s">
        <v>17</v>
      </c>
      <c r="F278" s="137" t="s">
        <v>282</v>
      </c>
      <c r="H278" s="136" t="s">
        <v>17</v>
      </c>
      <c r="L278" s="134"/>
      <c r="M278" s="138"/>
      <c r="T278" s="139"/>
      <c r="AT278" s="136" t="s">
        <v>129</v>
      </c>
      <c r="AU278" s="136" t="s">
        <v>125</v>
      </c>
      <c r="AV278" s="12" t="s">
        <v>71</v>
      </c>
      <c r="AW278" s="12" t="s">
        <v>28</v>
      </c>
      <c r="AX278" s="12" t="s">
        <v>66</v>
      </c>
      <c r="AY278" s="136" t="s">
        <v>117</v>
      </c>
    </row>
    <row r="279" spans="2:65" s="13" customFormat="1" ht="11.25" x14ac:dyDescent="0.2">
      <c r="B279" s="140"/>
      <c r="D279" s="135" t="s">
        <v>129</v>
      </c>
      <c r="E279" s="141" t="s">
        <v>17</v>
      </c>
      <c r="F279" s="142" t="s">
        <v>336</v>
      </c>
      <c r="H279" s="143">
        <v>30.122</v>
      </c>
      <c r="L279" s="140"/>
      <c r="M279" s="144"/>
      <c r="T279" s="145"/>
      <c r="AT279" s="141" t="s">
        <v>129</v>
      </c>
      <c r="AU279" s="141" t="s">
        <v>125</v>
      </c>
      <c r="AV279" s="13" t="s">
        <v>125</v>
      </c>
      <c r="AW279" s="13" t="s">
        <v>28</v>
      </c>
      <c r="AX279" s="13" t="s">
        <v>66</v>
      </c>
      <c r="AY279" s="141" t="s">
        <v>117</v>
      </c>
    </row>
    <row r="280" spans="2:65" s="13" customFormat="1" ht="11.25" x14ac:dyDescent="0.2">
      <c r="B280" s="140"/>
      <c r="D280" s="135" t="s">
        <v>129</v>
      </c>
      <c r="E280" s="141" t="s">
        <v>17</v>
      </c>
      <c r="F280" s="142" t="s">
        <v>324</v>
      </c>
      <c r="H280" s="143">
        <v>58.243000000000002</v>
      </c>
      <c r="L280" s="140"/>
      <c r="M280" s="144"/>
      <c r="T280" s="145"/>
      <c r="AT280" s="141" t="s">
        <v>129</v>
      </c>
      <c r="AU280" s="141" t="s">
        <v>125</v>
      </c>
      <c r="AV280" s="13" t="s">
        <v>125</v>
      </c>
      <c r="AW280" s="13" t="s">
        <v>28</v>
      </c>
      <c r="AX280" s="13" t="s">
        <v>66</v>
      </c>
      <c r="AY280" s="141" t="s">
        <v>117</v>
      </c>
    </row>
    <row r="281" spans="2:65" s="13" customFormat="1" ht="11.25" x14ac:dyDescent="0.2">
      <c r="B281" s="140"/>
      <c r="D281" s="135" t="s">
        <v>129</v>
      </c>
      <c r="E281" s="141" t="s">
        <v>17</v>
      </c>
      <c r="F281" s="142" t="s">
        <v>337</v>
      </c>
      <c r="H281" s="143">
        <v>21.952000000000002</v>
      </c>
      <c r="L281" s="140"/>
      <c r="M281" s="144"/>
      <c r="T281" s="145"/>
      <c r="AT281" s="141" t="s">
        <v>129</v>
      </c>
      <c r="AU281" s="141" t="s">
        <v>125</v>
      </c>
      <c r="AV281" s="13" t="s">
        <v>125</v>
      </c>
      <c r="AW281" s="13" t="s">
        <v>28</v>
      </c>
      <c r="AX281" s="13" t="s">
        <v>66</v>
      </c>
      <c r="AY281" s="141" t="s">
        <v>117</v>
      </c>
    </row>
    <row r="282" spans="2:65" s="15" customFormat="1" ht="11.25" x14ac:dyDescent="0.2">
      <c r="B282" s="161"/>
      <c r="D282" s="135" t="s">
        <v>129</v>
      </c>
      <c r="E282" s="162" t="s">
        <v>17</v>
      </c>
      <c r="F282" s="163" t="s">
        <v>247</v>
      </c>
      <c r="H282" s="164">
        <v>110.31700000000001</v>
      </c>
      <c r="L282" s="161"/>
      <c r="M282" s="165"/>
      <c r="T282" s="166"/>
      <c r="AT282" s="162" t="s">
        <v>129</v>
      </c>
      <c r="AU282" s="162" t="s">
        <v>125</v>
      </c>
      <c r="AV282" s="15" t="s">
        <v>141</v>
      </c>
      <c r="AW282" s="15" t="s">
        <v>28</v>
      </c>
      <c r="AX282" s="15" t="s">
        <v>66</v>
      </c>
      <c r="AY282" s="162" t="s">
        <v>117</v>
      </c>
    </row>
    <row r="283" spans="2:65" s="12" customFormat="1" ht="11.25" x14ac:dyDescent="0.2">
      <c r="B283" s="134"/>
      <c r="D283" s="135" t="s">
        <v>129</v>
      </c>
      <c r="E283" s="136" t="s">
        <v>17</v>
      </c>
      <c r="F283" s="137" t="s">
        <v>348</v>
      </c>
      <c r="H283" s="136" t="s">
        <v>17</v>
      </c>
      <c r="L283" s="134"/>
      <c r="M283" s="138"/>
      <c r="T283" s="139"/>
      <c r="AT283" s="136" t="s">
        <v>129</v>
      </c>
      <c r="AU283" s="136" t="s">
        <v>125</v>
      </c>
      <c r="AV283" s="12" t="s">
        <v>71</v>
      </c>
      <c r="AW283" s="12" t="s">
        <v>28</v>
      </c>
      <c r="AX283" s="12" t="s">
        <v>66</v>
      </c>
      <c r="AY283" s="136" t="s">
        <v>117</v>
      </c>
    </row>
    <row r="284" spans="2:65" s="13" customFormat="1" ht="11.25" x14ac:dyDescent="0.2">
      <c r="B284" s="140"/>
      <c r="D284" s="135" t="s">
        <v>129</v>
      </c>
      <c r="E284" s="141" t="s">
        <v>17</v>
      </c>
      <c r="F284" s="142" t="s">
        <v>372</v>
      </c>
      <c r="H284" s="143">
        <v>30.957999999999998</v>
      </c>
      <c r="L284" s="140"/>
      <c r="M284" s="144"/>
      <c r="T284" s="145"/>
      <c r="AT284" s="141" t="s">
        <v>129</v>
      </c>
      <c r="AU284" s="141" t="s">
        <v>125</v>
      </c>
      <c r="AV284" s="13" t="s">
        <v>125</v>
      </c>
      <c r="AW284" s="13" t="s">
        <v>28</v>
      </c>
      <c r="AX284" s="13" t="s">
        <v>66</v>
      </c>
      <c r="AY284" s="141" t="s">
        <v>117</v>
      </c>
    </row>
    <row r="285" spans="2:65" s="15" customFormat="1" ht="11.25" x14ac:dyDescent="0.2">
      <c r="B285" s="161"/>
      <c r="D285" s="135" t="s">
        <v>129</v>
      </c>
      <c r="E285" s="162" t="s">
        <v>17</v>
      </c>
      <c r="F285" s="163" t="s">
        <v>247</v>
      </c>
      <c r="H285" s="164">
        <v>30.957999999999998</v>
      </c>
      <c r="L285" s="161"/>
      <c r="M285" s="165"/>
      <c r="T285" s="166"/>
      <c r="AT285" s="162" t="s">
        <v>129</v>
      </c>
      <c r="AU285" s="162" t="s">
        <v>125</v>
      </c>
      <c r="AV285" s="15" t="s">
        <v>141</v>
      </c>
      <c r="AW285" s="15" t="s">
        <v>28</v>
      </c>
      <c r="AX285" s="15" t="s">
        <v>66</v>
      </c>
      <c r="AY285" s="162" t="s">
        <v>117</v>
      </c>
    </row>
    <row r="286" spans="2:65" s="12" customFormat="1" ht="11.25" x14ac:dyDescent="0.2">
      <c r="B286" s="134"/>
      <c r="D286" s="135" t="s">
        <v>129</v>
      </c>
      <c r="E286" s="136" t="s">
        <v>17</v>
      </c>
      <c r="F286" s="137" t="s">
        <v>349</v>
      </c>
      <c r="H286" s="136" t="s">
        <v>17</v>
      </c>
      <c r="L286" s="134"/>
      <c r="M286" s="138"/>
      <c r="T286" s="139"/>
      <c r="AT286" s="136" t="s">
        <v>129</v>
      </c>
      <c r="AU286" s="136" t="s">
        <v>125</v>
      </c>
      <c r="AV286" s="12" t="s">
        <v>71</v>
      </c>
      <c r="AW286" s="12" t="s">
        <v>28</v>
      </c>
      <c r="AX286" s="12" t="s">
        <v>66</v>
      </c>
      <c r="AY286" s="136" t="s">
        <v>117</v>
      </c>
    </row>
    <row r="287" spans="2:65" s="13" customFormat="1" ht="11.25" x14ac:dyDescent="0.2">
      <c r="B287" s="140"/>
      <c r="D287" s="135" t="s">
        <v>129</v>
      </c>
      <c r="E287" s="141" t="s">
        <v>17</v>
      </c>
      <c r="F287" s="142" t="s">
        <v>350</v>
      </c>
      <c r="H287" s="143">
        <v>16.216000000000001</v>
      </c>
      <c r="L287" s="140"/>
      <c r="M287" s="144"/>
      <c r="T287" s="145"/>
      <c r="AT287" s="141" t="s">
        <v>129</v>
      </c>
      <c r="AU287" s="141" t="s">
        <v>125</v>
      </c>
      <c r="AV287" s="13" t="s">
        <v>125</v>
      </c>
      <c r="AW287" s="13" t="s">
        <v>28</v>
      </c>
      <c r="AX287" s="13" t="s">
        <v>66</v>
      </c>
      <c r="AY287" s="141" t="s">
        <v>117</v>
      </c>
    </row>
    <row r="288" spans="2:65" s="13" customFormat="1" ht="11.25" x14ac:dyDescent="0.2">
      <c r="B288" s="140"/>
      <c r="D288" s="135" t="s">
        <v>129</v>
      </c>
      <c r="E288" s="141" t="s">
        <v>17</v>
      </c>
      <c r="F288" s="142" t="s">
        <v>329</v>
      </c>
      <c r="H288" s="143">
        <v>0.749</v>
      </c>
      <c r="L288" s="140"/>
      <c r="M288" s="144"/>
      <c r="T288" s="145"/>
      <c r="AT288" s="141" t="s">
        <v>129</v>
      </c>
      <c r="AU288" s="141" t="s">
        <v>125</v>
      </c>
      <c r="AV288" s="13" t="s">
        <v>125</v>
      </c>
      <c r="AW288" s="13" t="s">
        <v>28</v>
      </c>
      <c r="AX288" s="13" t="s">
        <v>66</v>
      </c>
      <c r="AY288" s="141" t="s">
        <v>117</v>
      </c>
    </row>
    <row r="289" spans="2:65" s="13" customFormat="1" ht="11.25" x14ac:dyDescent="0.2">
      <c r="B289" s="140"/>
      <c r="D289" s="135" t="s">
        <v>129</v>
      </c>
      <c r="E289" s="141" t="s">
        <v>17</v>
      </c>
      <c r="F289" s="142" t="s">
        <v>330</v>
      </c>
      <c r="H289" s="143">
        <v>-7.1999999999999995E-2</v>
      </c>
      <c r="L289" s="140"/>
      <c r="M289" s="144"/>
      <c r="T289" s="145"/>
      <c r="AT289" s="141" t="s">
        <v>129</v>
      </c>
      <c r="AU289" s="141" t="s">
        <v>125</v>
      </c>
      <c r="AV289" s="13" t="s">
        <v>125</v>
      </c>
      <c r="AW289" s="13" t="s">
        <v>28</v>
      </c>
      <c r="AX289" s="13" t="s">
        <v>66</v>
      </c>
      <c r="AY289" s="141" t="s">
        <v>117</v>
      </c>
    </row>
    <row r="290" spans="2:65" s="15" customFormat="1" ht="11.25" x14ac:dyDescent="0.2">
      <c r="B290" s="161"/>
      <c r="D290" s="135" t="s">
        <v>129</v>
      </c>
      <c r="E290" s="162" t="s">
        <v>17</v>
      </c>
      <c r="F290" s="163" t="s">
        <v>247</v>
      </c>
      <c r="H290" s="164">
        <v>16.893000000000001</v>
      </c>
      <c r="L290" s="161"/>
      <c r="M290" s="165"/>
      <c r="T290" s="166"/>
      <c r="AT290" s="162" t="s">
        <v>129</v>
      </c>
      <c r="AU290" s="162" t="s">
        <v>125</v>
      </c>
      <c r="AV290" s="15" t="s">
        <v>141</v>
      </c>
      <c r="AW290" s="15" t="s">
        <v>28</v>
      </c>
      <c r="AX290" s="15" t="s">
        <v>66</v>
      </c>
      <c r="AY290" s="162" t="s">
        <v>117</v>
      </c>
    </row>
    <row r="291" spans="2:65" s="14" customFormat="1" ht="11.25" x14ac:dyDescent="0.2">
      <c r="B291" s="146"/>
      <c r="D291" s="135" t="s">
        <v>129</v>
      </c>
      <c r="E291" s="147" t="s">
        <v>17</v>
      </c>
      <c r="F291" s="148" t="s">
        <v>140</v>
      </c>
      <c r="H291" s="149">
        <v>158.16800000000001</v>
      </c>
      <c r="L291" s="146"/>
      <c r="M291" s="150"/>
      <c r="T291" s="151"/>
      <c r="AT291" s="147" t="s">
        <v>129</v>
      </c>
      <c r="AU291" s="147" t="s">
        <v>125</v>
      </c>
      <c r="AV291" s="14" t="s">
        <v>124</v>
      </c>
      <c r="AW291" s="14" t="s">
        <v>28</v>
      </c>
      <c r="AX291" s="14" t="s">
        <v>71</v>
      </c>
      <c r="AY291" s="147" t="s">
        <v>117</v>
      </c>
    </row>
    <row r="292" spans="2:65" s="1" customFormat="1" ht="24.2" customHeight="1" x14ac:dyDescent="0.2">
      <c r="B292" s="30"/>
      <c r="C292" s="119" t="s">
        <v>373</v>
      </c>
      <c r="D292" s="119" t="s">
        <v>119</v>
      </c>
      <c r="E292" s="120" t="s">
        <v>374</v>
      </c>
      <c r="F292" s="121" t="s">
        <v>375</v>
      </c>
      <c r="G292" s="122" t="s">
        <v>122</v>
      </c>
      <c r="H292" s="123">
        <v>158.16800000000001</v>
      </c>
      <c r="I292" s="124">
        <v>1</v>
      </c>
      <c r="J292" s="124">
        <f>ROUND(I292*H292,2)</f>
        <v>158.16999999999999</v>
      </c>
      <c r="K292" s="121" t="s">
        <v>123</v>
      </c>
      <c r="L292" s="30"/>
      <c r="M292" s="125" t="s">
        <v>17</v>
      </c>
      <c r="N292" s="126" t="s">
        <v>38</v>
      </c>
      <c r="O292" s="127">
        <v>0.28499999999999998</v>
      </c>
      <c r="P292" s="127">
        <f>O292*H292</f>
        <v>45.07788</v>
      </c>
      <c r="Q292" s="127">
        <v>3.3600000000000001E-3</v>
      </c>
      <c r="R292" s="127">
        <f>Q292*H292</f>
        <v>0.53144448</v>
      </c>
      <c r="S292" s="127">
        <v>0</v>
      </c>
      <c r="T292" s="128">
        <f>S292*H292</f>
        <v>0</v>
      </c>
      <c r="AR292" s="129" t="s">
        <v>124</v>
      </c>
      <c r="AT292" s="129" t="s">
        <v>119</v>
      </c>
      <c r="AU292" s="129" t="s">
        <v>125</v>
      </c>
      <c r="AY292" s="18" t="s">
        <v>117</v>
      </c>
      <c r="BE292" s="130">
        <f>IF(N292="základní",J292,0)</f>
        <v>0</v>
      </c>
      <c r="BF292" s="130">
        <f>IF(N292="snížená",J292,0)</f>
        <v>158.16999999999999</v>
      </c>
      <c r="BG292" s="130">
        <f>IF(N292="zákl. přenesená",J292,0)</f>
        <v>0</v>
      </c>
      <c r="BH292" s="130">
        <f>IF(N292="sníž. přenesená",J292,0)</f>
        <v>0</v>
      </c>
      <c r="BI292" s="130">
        <f>IF(N292="nulová",J292,0)</f>
        <v>0</v>
      </c>
      <c r="BJ292" s="18" t="s">
        <v>125</v>
      </c>
      <c r="BK292" s="130">
        <f>ROUND(I292*H292,2)</f>
        <v>158.16999999999999</v>
      </c>
      <c r="BL292" s="18" t="s">
        <v>124</v>
      </c>
      <c r="BM292" s="129" t="s">
        <v>376</v>
      </c>
    </row>
    <row r="293" spans="2:65" s="1" customFormat="1" ht="11.25" x14ac:dyDescent="0.2">
      <c r="B293" s="30"/>
      <c r="D293" s="131" t="s">
        <v>127</v>
      </c>
      <c r="F293" s="132" t="s">
        <v>377</v>
      </c>
      <c r="L293" s="30"/>
      <c r="M293" s="133"/>
      <c r="T293" s="51"/>
      <c r="AT293" s="18" t="s">
        <v>127</v>
      </c>
      <c r="AU293" s="18" t="s">
        <v>125</v>
      </c>
    </row>
    <row r="294" spans="2:65" s="1" customFormat="1" ht="16.5" customHeight="1" x14ac:dyDescent="0.2">
      <c r="B294" s="30"/>
      <c r="C294" s="119" t="s">
        <v>378</v>
      </c>
      <c r="D294" s="119" t="s">
        <v>119</v>
      </c>
      <c r="E294" s="120" t="s">
        <v>379</v>
      </c>
      <c r="F294" s="121" t="s">
        <v>380</v>
      </c>
      <c r="G294" s="122" t="s">
        <v>122</v>
      </c>
      <c r="H294" s="123">
        <v>1772.663</v>
      </c>
      <c r="I294" s="124">
        <v>1</v>
      </c>
      <c r="J294" s="124">
        <f>ROUND(I294*H294,2)</f>
        <v>1772.66</v>
      </c>
      <c r="K294" s="121" t="s">
        <v>123</v>
      </c>
      <c r="L294" s="30"/>
      <c r="M294" s="125" t="s">
        <v>17</v>
      </c>
      <c r="N294" s="126" t="s">
        <v>38</v>
      </c>
      <c r="O294" s="127">
        <v>7.3999999999999996E-2</v>
      </c>
      <c r="P294" s="127">
        <f>O294*H294</f>
        <v>131.17706200000001</v>
      </c>
      <c r="Q294" s="127">
        <v>2.5999999999999998E-4</v>
      </c>
      <c r="R294" s="127">
        <f>Q294*H294</f>
        <v>0.46089237999999993</v>
      </c>
      <c r="S294" s="127">
        <v>0</v>
      </c>
      <c r="T294" s="128">
        <f>S294*H294</f>
        <v>0</v>
      </c>
      <c r="AR294" s="129" t="s">
        <v>124</v>
      </c>
      <c r="AT294" s="129" t="s">
        <v>119</v>
      </c>
      <c r="AU294" s="129" t="s">
        <v>125</v>
      </c>
      <c r="AY294" s="18" t="s">
        <v>117</v>
      </c>
      <c r="BE294" s="130">
        <f>IF(N294="základní",J294,0)</f>
        <v>0</v>
      </c>
      <c r="BF294" s="130">
        <f>IF(N294="snížená",J294,0)</f>
        <v>1772.66</v>
      </c>
      <c r="BG294" s="130">
        <f>IF(N294="zákl. přenesená",J294,0)</f>
        <v>0</v>
      </c>
      <c r="BH294" s="130">
        <f>IF(N294="sníž. přenesená",J294,0)</f>
        <v>0</v>
      </c>
      <c r="BI294" s="130">
        <f>IF(N294="nulová",J294,0)</f>
        <v>0</v>
      </c>
      <c r="BJ294" s="18" t="s">
        <v>125</v>
      </c>
      <c r="BK294" s="130">
        <f>ROUND(I294*H294,2)</f>
        <v>1772.66</v>
      </c>
      <c r="BL294" s="18" t="s">
        <v>124</v>
      </c>
      <c r="BM294" s="129" t="s">
        <v>381</v>
      </c>
    </row>
    <row r="295" spans="2:65" s="1" customFormat="1" ht="11.25" x14ac:dyDescent="0.2">
      <c r="B295" s="30"/>
      <c r="D295" s="131" t="s">
        <v>127</v>
      </c>
      <c r="F295" s="132" t="s">
        <v>382</v>
      </c>
      <c r="L295" s="30"/>
      <c r="M295" s="133"/>
      <c r="T295" s="51"/>
      <c r="AT295" s="18" t="s">
        <v>127</v>
      </c>
      <c r="AU295" s="18" t="s">
        <v>125</v>
      </c>
    </row>
    <row r="296" spans="2:65" s="12" customFormat="1" ht="11.25" x14ac:dyDescent="0.2">
      <c r="B296" s="134"/>
      <c r="D296" s="135" t="s">
        <v>129</v>
      </c>
      <c r="E296" s="136" t="s">
        <v>17</v>
      </c>
      <c r="F296" s="137" t="s">
        <v>291</v>
      </c>
      <c r="H296" s="136" t="s">
        <v>17</v>
      </c>
      <c r="L296" s="134"/>
      <c r="M296" s="138"/>
      <c r="T296" s="139"/>
      <c r="AT296" s="136" t="s">
        <v>129</v>
      </c>
      <c r="AU296" s="136" t="s">
        <v>125</v>
      </c>
      <c r="AV296" s="12" t="s">
        <v>71</v>
      </c>
      <c r="AW296" s="12" t="s">
        <v>28</v>
      </c>
      <c r="AX296" s="12" t="s">
        <v>66</v>
      </c>
      <c r="AY296" s="136" t="s">
        <v>117</v>
      </c>
    </row>
    <row r="297" spans="2:65" s="13" customFormat="1" ht="22.5" x14ac:dyDescent="0.2">
      <c r="B297" s="140"/>
      <c r="D297" s="135" t="s">
        <v>129</v>
      </c>
      <c r="E297" s="141" t="s">
        <v>17</v>
      </c>
      <c r="F297" s="142" t="s">
        <v>292</v>
      </c>
      <c r="H297" s="143">
        <v>12.725</v>
      </c>
      <c r="L297" s="140"/>
      <c r="M297" s="144"/>
      <c r="T297" s="145"/>
      <c r="AT297" s="141" t="s">
        <v>129</v>
      </c>
      <c r="AU297" s="141" t="s">
        <v>125</v>
      </c>
      <c r="AV297" s="13" t="s">
        <v>125</v>
      </c>
      <c r="AW297" s="13" t="s">
        <v>28</v>
      </c>
      <c r="AX297" s="13" t="s">
        <v>66</v>
      </c>
      <c r="AY297" s="141" t="s">
        <v>117</v>
      </c>
    </row>
    <row r="298" spans="2:65" s="13" customFormat="1" ht="11.25" x14ac:dyDescent="0.2">
      <c r="B298" s="140"/>
      <c r="D298" s="135" t="s">
        <v>129</v>
      </c>
      <c r="E298" s="141" t="s">
        <v>17</v>
      </c>
      <c r="F298" s="142" t="s">
        <v>293</v>
      </c>
      <c r="H298" s="143">
        <v>9.827</v>
      </c>
      <c r="L298" s="140"/>
      <c r="M298" s="144"/>
      <c r="T298" s="145"/>
      <c r="AT298" s="141" t="s">
        <v>129</v>
      </c>
      <c r="AU298" s="141" t="s">
        <v>125</v>
      </c>
      <c r="AV298" s="13" t="s">
        <v>125</v>
      </c>
      <c r="AW298" s="13" t="s">
        <v>28</v>
      </c>
      <c r="AX298" s="13" t="s">
        <v>66</v>
      </c>
      <c r="AY298" s="141" t="s">
        <v>117</v>
      </c>
    </row>
    <row r="299" spans="2:65" s="13" customFormat="1" ht="11.25" x14ac:dyDescent="0.2">
      <c r="B299" s="140"/>
      <c r="D299" s="135" t="s">
        <v>129</v>
      </c>
      <c r="E299" s="141" t="s">
        <v>17</v>
      </c>
      <c r="F299" s="142" t="s">
        <v>294</v>
      </c>
      <c r="H299" s="143">
        <v>15.347</v>
      </c>
      <c r="L299" s="140"/>
      <c r="M299" s="144"/>
      <c r="T299" s="145"/>
      <c r="AT299" s="141" t="s">
        <v>129</v>
      </c>
      <c r="AU299" s="141" t="s">
        <v>125</v>
      </c>
      <c r="AV299" s="13" t="s">
        <v>125</v>
      </c>
      <c r="AW299" s="13" t="s">
        <v>28</v>
      </c>
      <c r="AX299" s="13" t="s">
        <v>66</v>
      </c>
      <c r="AY299" s="141" t="s">
        <v>117</v>
      </c>
    </row>
    <row r="300" spans="2:65" s="13" customFormat="1" ht="11.25" x14ac:dyDescent="0.2">
      <c r="B300" s="140"/>
      <c r="D300" s="135" t="s">
        <v>129</v>
      </c>
      <c r="E300" s="141" t="s">
        <v>17</v>
      </c>
      <c r="F300" s="142" t="s">
        <v>295</v>
      </c>
      <c r="H300" s="143">
        <v>57.511000000000003</v>
      </c>
      <c r="L300" s="140"/>
      <c r="M300" s="144"/>
      <c r="T300" s="145"/>
      <c r="AT300" s="141" t="s">
        <v>129</v>
      </c>
      <c r="AU300" s="141" t="s">
        <v>125</v>
      </c>
      <c r="AV300" s="13" t="s">
        <v>125</v>
      </c>
      <c r="AW300" s="13" t="s">
        <v>28</v>
      </c>
      <c r="AX300" s="13" t="s">
        <v>66</v>
      </c>
      <c r="AY300" s="141" t="s">
        <v>117</v>
      </c>
    </row>
    <row r="301" spans="2:65" s="13" customFormat="1" ht="11.25" x14ac:dyDescent="0.2">
      <c r="B301" s="140"/>
      <c r="D301" s="135" t="s">
        <v>129</v>
      </c>
      <c r="E301" s="141" t="s">
        <v>17</v>
      </c>
      <c r="F301" s="142" t="s">
        <v>296</v>
      </c>
      <c r="H301" s="143">
        <v>-6.24</v>
      </c>
      <c r="L301" s="140"/>
      <c r="M301" s="144"/>
      <c r="T301" s="145"/>
      <c r="AT301" s="141" t="s">
        <v>129</v>
      </c>
      <c r="AU301" s="141" t="s">
        <v>125</v>
      </c>
      <c r="AV301" s="13" t="s">
        <v>125</v>
      </c>
      <c r="AW301" s="13" t="s">
        <v>28</v>
      </c>
      <c r="AX301" s="13" t="s">
        <v>66</v>
      </c>
      <c r="AY301" s="141" t="s">
        <v>117</v>
      </c>
    </row>
    <row r="302" spans="2:65" s="13" customFormat="1" ht="11.25" x14ac:dyDescent="0.2">
      <c r="B302" s="140"/>
      <c r="D302" s="135" t="s">
        <v>129</v>
      </c>
      <c r="E302" s="141" t="s">
        <v>17</v>
      </c>
      <c r="F302" s="142" t="s">
        <v>297</v>
      </c>
      <c r="H302" s="143">
        <v>2.6</v>
      </c>
      <c r="L302" s="140"/>
      <c r="M302" s="144"/>
      <c r="T302" s="145"/>
      <c r="AT302" s="141" t="s">
        <v>129</v>
      </c>
      <c r="AU302" s="141" t="s">
        <v>125</v>
      </c>
      <c r="AV302" s="13" t="s">
        <v>125</v>
      </c>
      <c r="AW302" s="13" t="s">
        <v>28</v>
      </c>
      <c r="AX302" s="13" t="s">
        <v>66</v>
      </c>
      <c r="AY302" s="141" t="s">
        <v>117</v>
      </c>
    </row>
    <row r="303" spans="2:65" s="15" customFormat="1" ht="11.25" x14ac:dyDescent="0.2">
      <c r="B303" s="161"/>
      <c r="D303" s="135" t="s">
        <v>129</v>
      </c>
      <c r="E303" s="162" t="s">
        <v>17</v>
      </c>
      <c r="F303" s="163" t="s">
        <v>247</v>
      </c>
      <c r="H303" s="164">
        <v>91.77</v>
      </c>
      <c r="L303" s="161"/>
      <c r="M303" s="165"/>
      <c r="T303" s="166"/>
      <c r="AT303" s="162" t="s">
        <v>129</v>
      </c>
      <c r="AU303" s="162" t="s">
        <v>125</v>
      </c>
      <c r="AV303" s="15" t="s">
        <v>141</v>
      </c>
      <c r="AW303" s="15" t="s">
        <v>28</v>
      </c>
      <c r="AX303" s="15" t="s">
        <v>66</v>
      </c>
      <c r="AY303" s="162" t="s">
        <v>117</v>
      </c>
    </row>
    <row r="304" spans="2:65" s="12" customFormat="1" ht="11.25" x14ac:dyDescent="0.2">
      <c r="B304" s="134"/>
      <c r="D304" s="135" t="s">
        <v>129</v>
      </c>
      <c r="E304" s="136" t="s">
        <v>17</v>
      </c>
      <c r="F304" s="137" t="s">
        <v>298</v>
      </c>
      <c r="H304" s="136" t="s">
        <v>17</v>
      </c>
      <c r="L304" s="134"/>
      <c r="M304" s="138"/>
      <c r="T304" s="139"/>
      <c r="AT304" s="136" t="s">
        <v>129</v>
      </c>
      <c r="AU304" s="136" t="s">
        <v>125</v>
      </c>
      <c r="AV304" s="12" t="s">
        <v>71</v>
      </c>
      <c r="AW304" s="12" t="s">
        <v>28</v>
      </c>
      <c r="AX304" s="12" t="s">
        <v>66</v>
      </c>
      <c r="AY304" s="136" t="s">
        <v>117</v>
      </c>
    </row>
    <row r="305" spans="2:51" s="13" customFormat="1" ht="22.5" x14ac:dyDescent="0.2">
      <c r="B305" s="140"/>
      <c r="D305" s="135" t="s">
        <v>129</v>
      </c>
      <c r="E305" s="141" t="s">
        <v>17</v>
      </c>
      <c r="F305" s="142" t="s">
        <v>299</v>
      </c>
      <c r="H305" s="143">
        <v>1184.04</v>
      </c>
      <c r="L305" s="140"/>
      <c r="M305" s="144"/>
      <c r="T305" s="145"/>
      <c r="AT305" s="141" t="s">
        <v>129</v>
      </c>
      <c r="AU305" s="141" t="s">
        <v>125</v>
      </c>
      <c r="AV305" s="13" t="s">
        <v>125</v>
      </c>
      <c r="AW305" s="13" t="s">
        <v>28</v>
      </c>
      <c r="AX305" s="13" t="s">
        <v>66</v>
      </c>
      <c r="AY305" s="141" t="s">
        <v>117</v>
      </c>
    </row>
    <row r="306" spans="2:51" s="13" customFormat="1" ht="11.25" x14ac:dyDescent="0.2">
      <c r="B306" s="140"/>
      <c r="D306" s="135" t="s">
        <v>129</v>
      </c>
      <c r="E306" s="141" t="s">
        <v>17</v>
      </c>
      <c r="F306" s="142" t="s">
        <v>300</v>
      </c>
      <c r="H306" s="143">
        <v>606.52800000000002</v>
      </c>
      <c r="L306" s="140"/>
      <c r="M306" s="144"/>
      <c r="T306" s="145"/>
      <c r="AT306" s="141" t="s">
        <v>129</v>
      </c>
      <c r="AU306" s="141" t="s">
        <v>125</v>
      </c>
      <c r="AV306" s="13" t="s">
        <v>125</v>
      </c>
      <c r="AW306" s="13" t="s">
        <v>28</v>
      </c>
      <c r="AX306" s="13" t="s">
        <v>66</v>
      </c>
      <c r="AY306" s="141" t="s">
        <v>117</v>
      </c>
    </row>
    <row r="307" spans="2:51" s="13" customFormat="1" ht="11.25" x14ac:dyDescent="0.2">
      <c r="B307" s="140"/>
      <c r="D307" s="135" t="s">
        <v>129</v>
      </c>
      <c r="E307" s="141" t="s">
        <v>17</v>
      </c>
      <c r="F307" s="142" t="s">
        <v>301</v>
      </c>
      <c r="H307" s="143">
        <v>2.665</v>
      </c>
      <c r="L307" s="140"/>
      <c r="M307" s="144"/>
      <c r="T307" s="145"/>
      <c r="AT307" s="141" t="s">
        <v>129</v>
      </c>
      <c r="AU307" s="141" t="s">
        <v>125</v>
      </c>
      <c r="AV307" s="13" t="s">
        <v>125</v>
      </c>
      <c r="AW307" s="13" t="s">
        <v>28</v>
      </c>
      <c r="AX307" s="13" t="s">
        <v>66</v>
      </c>
      <c r="AY307" s="141" t="s">
        <v>117</v>
      </c>
    </row>
    <row r="308" spans="2:51" s="13" customFormat="1" ht="11.25" x14ac:dyDescent="0.2">
      <c r="B308" s="140"/>
      <c r="D308" s="135" t="s">
        <v>129</v>
      </c>
      <c r="E308" s="141" t="s">
        <v>17</v>
      </c>
      <c r="F308" s="142" t="s">
        <v>302</v>
      </c>
      <c r="H308" s="143">
        <v>15.964</v>
      </c>
      <c r="L308" s="140"/>
      <c r="M308" s="144"/>
      <c r="T308" s="145"/>
      <c r="AT308" s="141" t="s">
        <v>129</v>
      </c>
      <c r="AU308" s="141" t="s">
        <v>125</v>
      </c>
      <c r="AV308" s="13" t="s">
        <v>125</v>
      </c>
      <c r="AW308" s="13" t="s">
        <v>28</v>
      </c>
      <c r="AX308" s="13" t="s">
        <v>66</v>
      </c>
      <c r="AY308" s="141" t="s">
        <v>117</v>
      </c>
    </row>
    <row r="309" spans="2:51" s="13" customFormat="1" ht="11.25" x14ac:dyDescent="0.2">
      <c r="B309" s="140"/>
      <c r="D309" s="135" t="s">
        <v>129</v>
      </c>
      <c r="E309" s="141" t="s">
        <v>17</v>
      </c>
      <c r="F309" s="142" t="s">
        <v>303</v>
      </c>
      <c r="H309" s="143">
        <v>156.78</v>
      </c>
      <c r="L309" s="140"/>
      <c r="M309" s="144"/>
      <c r="T309" s="145"/>
      <c r="AT309" s="141" t="s">
        <v>129</v>
      </c>
      <c r="AU309" s="141" t="s">
        <v>125</v>
      </c>
      <c r="AV309" s="13" t="s">
        <v>125</v>
      </c>
      <c r="AW309" s="13" t="s">
        <v>28</v>
      </c>
      <c r="AX309" s="13" t="s">
        <v>66</v>
      </c>
      <c r="AY309" s="141" t="s">
        <v>117</v>
      </c>
    </row>
    <row r="310" spans="2:51" s="13" customFormat="1" ht="11.25" x14ac:dyDescent="0.2">
      <c r="B310" s="140"/>
      <c r="D310" s="135" t="s">
        <v>129</v>
      </c>
      <c r="E310" s="141" t="s">
        <v>17</v>
      </c>
      <c r="F310" s="142" t="s">
        <v>304</v>
      </c>
      <c r="H310" s="143">
        <v>29.132999999999999</v>
      </c>
      <c r="L310" s="140"/>
      <c r="M310" s="144"/>
      <c r="T310" s="145"/>
      <c r="AT310" s="141" t="s">
        <v>129</v>
      </c>
      <c r="AU310" s="141" t="s">
        <v>125</v>
      </c>
      <c r="AV310" s="13" t="s">
        <v>125</v>
      </c>
      <c r="AW310" s="13" t="s">
        <v>28</v>
      </c>
      <c r="AX310" s="13" t="s">
        <v>66</v>
      </c>
      <c r="AY310" s="141" t="s">
        <v>117</v>
      </c>
    </row>
    <row r="311" spans="2:51" s="13" customFormat="1" ht="11.25" x14ac:dyDescent="0.2">
      <c r="B311" s="140"/>
      <c r="D311" s="135" t="s">
        <v>129</v>
      </c>
      <c r="E311" s="141" t="s">
        <v>17</v>
      </c>
      <c r="F311" s="142" t="s">
        <v>305</v>
      </c>
      <c r="H311" s="143">
        <v>21.384</v>
      </c>
      <c r="L311" s="140"/>
      <c r="M311" s="144"/>
      <c r="T311" s="145"/>
      <c r="AT311" s="141" t="s">
        <v>129</v>
      </c>
      <c r="AU311" s="141" t="s">
        <v>125</v>
      </c>
      <c r="AV311" s="13" t="s">
        <v>125</v>
      </c>
      <c r="AW311" s="13" t="s">
        <v>28</v>
      </c>
      <c r="AX311" s="13" t="s">
        <v>66</v>
      </c>
      <c r="AY311" s="141" t="s">
        <v>117</v>
      </c>
    </row>
    <row r="312" spans="2:51" s="13" customFormat="1" ht="11.25" x14ac:dyDescent="0.2">
      <c r="B312" s="140"/>
      <c r="D312" s="135" t="s">
        <v>129</v>
      </c>
      <c r="E312" s="141" t="s">
        <v>17</v>
      </c>
      <c r="F312" s="142" t="s">
        <v>383</v>
      </c>
      <c r="H312" s="143">
        <v>-0.96</v>
      </c>
      <c r="L312" s="140"/>
      <c r="M312" s="144"/>
      <c r="T312" s="145"/>
      <c r="AT312" s="141" t="s">
        <v>129</v>
      </c>
      <c r="AU312" s="141" t="s">
        <v>125</v>
      </c>
      <c r="AV312" s="13" t="s">
        <v>125</v>
      </c>
      <c r="AW312" s="13" t="s">
        <v>28</v>
      </c>
      <c r="AX312" s="13" t="s">
        <v>66</v>
      </c>
      <c r="AY312" s="141" t="s">
        <v>117</v>
      </c>
    </row>
    <row r="313" spans="2:51" s="13" customFormat="1" ht="11.25" x14ac:dyDescent="0.2">
      <c r="B313" s="140"/>
      <c r="D313" s="135" t="s">
        <v>129</v>
      </c>
      <c r="E313" s="141" t="s">
        <v>17</v>
      </c>
      <c r="F313" s="142" t="s">
        <v>307</v>
      </c>
      <c r="H313" s="143">
        <v>-210</v>
      </c>
      <c r="L313" s="140"/>
      <c r="M313" s="144"/>
      <c r="T313" s="145"/>
      <c r="AT313" s="141" t="s">
        <v>129</v>
      </c>
      <c r="AU313" s="141" t="s">
        <v>125</v>
      </c>
      <c r="AV313" s="13" t="s">
        <v>125</v>
      </c>
      <c r="AW313" s="13" t="s">
        <v>28</v>
      </c>
      <c r="AX313" s="13" t="s">
        <v>66</v>
      </c>
      <c r="AY313" s="141" t="s">
        <v>117</v>
      </c>
    </row>
    <row r="314" spans="2:51" s="13" customFormat="1" ht="11.25" x14ac:dyDescent="0.2">
      <c r="B314" s="140"/>
      <c r="D314" s="135" t="s">
        <v>129</v>
      </c>
      <c r="E314" s="141" t="s">
        <v>17</v>
      </c>
      <c r="F314" s="142" t="s">
        <v>308</v>
      </c>
      <c r="H314" s="143">
        <v>-6.6</v>
      </c>
      <c r="L314" s="140"/>
      <c r="M314" s="144"/>
      <c r="T314" s="145"/>
      <c r="AT314" s="141" t="s">
        <v>129</v>
      </c>
      <c r="AU314" s="141" t="s">
        <v>125</v>
      </c>
      <c r="AV314" s="13" t="s">
        <v>125</v>
      </c>
      <c r="AW314" s="13" t="s">
        <v>28</v>
      </c>
      <c r="AX314" s="13" t="s">
        <v>66</v>
      </c>
      <c r="AY314" s="141" t="s">
        <v>117</v>
      </c>
    </row>
    <row r="315" spans="2:51" s="13" customFormat="1" ht="11.25" x14ac:dyDescent="0.2">
      <c r="B315" s="140"/>
      <c r="D315" s="135" t="s">
        <v>129</v>
      </c>
      <c r="E315" s="141" t="s">
        <v>17</v>
      </c>
      <c r="F315" s="142" t="s">
        <v>309</v>
      </c>
      <c r="H315" s="143">
        <v>-50.4</v>
      </c>
      <c r="L315" s="140"/>
      <c r="M315" s="144"/>
      <c r="T315" s="145"/>
      <c r="AT315" s="141" t="s">
        <v>129</v>
      </c>
      <c r="AU315" s="141" t="s">
        <v>125</v>
      </c>
      <c r="AV315" s="13" t="s">
        <v>125</v>
      </c>
      <c r="AW315" s="13" t="s">
        <v>28</v>
      </c>
      <c r="AX315" s="13" t="s">
        <v>66</v>
      </c>
      <c r="AY315" s="141" t="s">
        <v>117</v>
      </c>
    </row>
    <row r="316" spans="2:51" s="13" customFormat="1" ht="11.25" x14ac:dyDescent="0.2">
      <c r="B316" s="140"/>
      <c r="D316" s="135" t="s">
        <v>129</v>
      </c>
      <c r="E316" s="141" t="s">
        <v>17</v>
      </c>
      <c r="F316" s="142" t="s">
        <v>310</v>
      </c>
      <c r="H316" s="143">
        <v>-63</v>
      </c>
      <c r="L316" s="140"/>
      <c r="M316" s="144"/>
      <c r="T316" s="145"/>
      <c r="AT316" s="141" t="s">
        <v>129</v>
      </c>
      <c r="AU316" s="141" t="s">
        <v>125</v>
      </c>
      <c r="AV316" s="13" t="s">
        <v>125</v>
      </c>
      <c r="AW316" s="13" t="s">
        <v>28</v>
      </c>
      <c r="AX316" s="13" t="s">
        <v>66</v>
      </c>
      <c r="AY316" s="141" t="s">
        <v>117</v>
      </c>
    </row>
    <row r="317" spans="2:51" s="13" customFormat="1" ht="11.25" x14ac:dyDescent="0.2">
      <c r="B317" s="140"/>
      <c r="D317" s="135" t="s">
        <v>129</v>
      </c>
      <c r="E317" s="141" t="s">
        <v>17</v>
      </c>
      <c r="F317" s="142" t="s">
        <v>311</v>
      </c>
      <c r="H317" s="143">
        <v>-60.48</v>
      </c>
      <c r="L317" s="140"/>
      <c r="M317" s="144"/>
      <c r="T317" s="145"/>
      <c r="AT317" s="141" t="s">
        <v>129</v>
      </c>
      <c r="AU317" s="141" t="s">
        <v>125</v>
      </c>
      <c r="AV317" s="13" t="s">
        <v>125</v>
      </c>
      <c r="AW317" s="13" t="s">
        <v>28</v>
      </c>
      <c r="AX317" s="13" t="s">
        <v>66</v>
      </c>
      <c r="AY317" s="141" t="s">
        <v>117</v>
      </c>
    </row>
    <row r="318" spans="2:51" s="13" customFormat="1" ht="11.25" x14ac:dyDescent="0.2">
      <c r="B318" s="140"/>
      <c r="D318" s="135" t="s">
        <v>129</v>
      </c>
      <c r="E318" s="141" t="s">
        <v>17</v>
      </c>
      <c r="F318" s="142" t="s">
        <v>312</v>
      </c>
      <c r="H318" s="143">
        <v>-12.121</v>
      </c>
      <c r="L318" s="140"/>
      <c r="M318" s="144"/>
      <c r="T318" s="145"/>
      <c r="AT318" s="141" t="s">
        <v>129</v>
      </c>
      <c r="AU318" s="141" t="s">
        <v>125</v>
      </c>
      <c r="AV318" s="13" t="s">
        <v>125</v>
      </c>
      <c r="AW318" s="13" t="s">
        <v>28</v>
      </c>
      <c r="AX318" s="13" t="s">
        <v>66</v>
      </c>
      <c r="AY318" s="141" t="s">
        <v>117</v>
      </c>
    </row>
    <row r="319" spans="2:51" s="13" customFormat="1" ht="11.25" x14ac:dyDescent="0.2">
      <c r="B319" s="140"/>
      <c r="D319" s="135" t="s">
        <v>129</v>
      </c>
      <c r="E319" s="141" t="s">
        <v>17</v>
      </c>
      <c r="F319" s="142" t="s">
        <v>313</v>
      </c>
      <c r="H319" s="143">
        <v>0.6</v>
      </c>
      <c r="L319" s="140"/>
      <c r="M319" s="144"/>
      <c r="T319" s="145"/>
      <c r="AT319" s="141" t="s">
        <v>129</v>
      </c>
      <c r="AU319" s="141" t="s">
        <v>125</v>
      </c>
      <c r="AV319" s="13" t="s">
        <v>125</v>
      </c>
      <c r="AW319" s="13" t="s">
        <v>28</v>
      </c>
      <c r="AX319" s="13" t="s">
        <v>66</v>
      </c>
      <c r="AY319" s="141" t="s">
        <v>117</v>
      </c>
    </row>
    <row r="320" spans="2:51" s="13" customFormat="1" ht="11.25" x14ac:dyDescent="0.2">
      <c r="B320" s="140"/>
      <c r="D320" s="135" t="s">
        <v>129</v>
      </c>
      <c r="E320" s="141" t="s">
        <v>17</v>
      </c>
      <c r="F320" s="142" t="s">
        <v>314</v>
      </c>
      <c r="H320" s="143">
        <v>35</v>
      </c>
      <c r="L320" s="140"/>
      <c r="M320" s="144"/>
      <c r="T320" s="145"/>
      <c r="AT320" s="141" t="s">
        <v>129</v>
      </c>
      <c r="AU320" s="141" t="s">
        <v>125</v>
      </c>
      <c r="AV320" s="13" t="s">
        <v>125</v>
      </c>
      <c r="AW320" s="13" t="s">
        <v>28</v>
      </c>
      <c r="AX320" s="13" t="s">
        <v>66</v>
      </c>
      <c r="AY320" s="141" t="s">
        <v>117</v>
      </c>
    </row>
    <row r="321" spans="2:65" s="13" customFormat="1" ht="11.25" x14ac:dyDescent="0.2">
      <c r="B321" s="140"/>
      <c r="D321" s="135" t="s">
        <v>129</v>
      </c>
      <c r="E321" s="141" t="s">
        <v>17</v>
      </c>
      <c r="F321" s="142" t="s">
        <v>315</v>
      </c>
      <c r="H321" s="143">
        <v>1.64</v>
      </c>
      <c r="L321" s="140"/>
      <c r="M321" s="144"/>
      <c r="T321" s="145"/>
      <c r="AT321" s="141" t="s">
        <v>129</v>
      </c>
      <c r="AU321" s="141" t="s">
        <v>125</v>
      </c>
      <c r="AV321" s="13" t="s">
        <v>125</v>
      </c>
      <c r="AW321" s="13" t="s">
        <v>28</v>
      </c>
      <c r="AX321" s="13" t="s">
        <v>66</v>
      </c>
      <c r="AY321" s="141" t="s">
        <v>117</v>
      </c>
    </row>
    <row r="322" spans="2:65" s="13" customFormat="1" ht="11.25" x14ac:dyDescent="0.2">
      <c r="B322" s="140"/>
      <c r="D322" s="135" t="s">
        <v>129</v>
      </c>
      <c r="E322" s="141" t="s">
        <v>17</v>
      </c>
      <c r="F322" s="142" t="s">
        <v>316</v>
      </c>
      <c r="H322" s="143">
        <v>10.56</v>
      </c>
      <c r="L322" s="140"/>
      <c r="M322" s="144"/>
      <c r="T322" s="145"/>
      <c r="AT322" s="141" t="s">
        <v>129</v>
      </c>
      <c r="AU322" s="141" t="s">
        <v>125</v>
      </c>
      <c r="AV322" s="13" t="s">
        <v>125</v>
      </c>
      <c r="AW322" s="13" t="s">
        <v>28</v>
      </c>
      <c r="AX322" s="13" t="s">
        <v>66</v>
      </c>
      <c r="AY322" s="141" t="s">
        <v>117</v>
      </c>
    </row>
    <row r="323" spans="2:65" s="13" customFormat="1" ht="11.25" x14ac:dyDescent="0.2">
      <c r="B323" s="140"/>
      <c r="D323" s="135" t="s">
        <v>129</v>
      </c>
      <c r="E323" s="141" t="s">
        <v>17</v>
      </c>
      <c r="F323" s="142" t="s">
        <v>317</v>
      </c>
      <c r="H323" s="143">
        <v>20.16</v>
      </c>
      <c r="L323" s="140"/>
      <c r="M323" s="144"/>
      <c r="T323" s="145"/>
      <c r="AT323" s="141" t="s">
        <v>129</v>
      </c>
      <c r="AU323" s="141" t="s">
        <v>125</v>
      </c>
      <c r="AV323" s="13" t="s">
        <v>125</v>
      </c>
      <c r="AW323" s="13" t="s">
        <v>28</v>
      </c>
      <c r="AX323" s="13" t="s">
        <v>66</v>
      </c>
      <c r="AY323" s="141" t="s">
        <v>117</v>
      </c>
    </row>
    <row r="324" spans="2:65" s="15" customFormat="1" ht="11.25" x14ac:dyDescent="0.2">
      <c r="B324" s="161"/>
      <c r="D324" s="135" t="s">
        <v>129</v>
      </c>
      <c r="E324" s="162" t="s">
        <v>17</v>
      </c>
      <c r="F324" s="163" t="s">
        <v>247</v>
      </c>
      <c r="H324" s="164">
        <v>1680.8929999999998</v>
      </c>
      <c r="L324" s="161"/>
      <c r="M324" s="165"/>
      <c r="T324" s="166"/>
      <c r="AT324" s="162" t="s">
        <v>129</v>
      </c>
      <c r="AU324" s="162" t="s">
        <v>125</v>
      </c>
      <c r="AV324" s="15" t="s">
        <v>141</v>
      </c>
      <c r="AW324" s="15" t="s">
        <v>28</v>
      </c>
      <c r="AX324" s="15" t="s">
        <v>66</v>
      </c>
      <c r="AY324" s="162" t="s">
        <v>117</v>
      </c>
    </row>
    <row r="325" spans="2:65" s="14" customFormat="1" ht="11.25" x14ac:dyDescent="0.2">
      <c r="B325" s="146"/>
      <c r="D325" s="135" t="s">
        <v>129</v>
      </c>
      <c r="E325" s="147" t="s">
        <v>17</v>
      </c>
      <c r="F325" s="148" t="s">
        <v>140</v>
      </c>
      <c r="H325" s="149">
        <v>1772.6629999999996</v>
      </c>
      <c r="L325" s="146"/>
      <c r="M325" s="150"/>
      <c r="T325" s="151"/>
      <c r="AT325" s="147" t="s">
        <v>129</v>
      </c>
      <c r="AU325" s="147" t="s">
        <v>125</v>
      </c>
      <c r="AV325" s="14" t="s">
        <v>124</v>
      </c>
      <c r="AW325" s="14" t="s">
        <v>28</v>
      </c>
      <c r="AX325" s="14" t="s">
        <v>71</v>
      </c>
      <c r="AY325" s="147" t="s">
        <v>117</v>
      </c>
    </row>
    <row r="326" spans="2:65" s="1" customFormat="1" ht="37.9" customHeight="1" x14ac:dyDescent="0.2">
      <c r="B326" s="30"/>
      <c r="C326" s="119" t="s">
        <v>384</v>
      </c>
      <c r="D326" s="119" t="s">
        <v>119</v>
      </c>
      <c r="E326" s="120" t="s">
        <v>385</v>
      </c>
      <c r="F326" s="121" t="s">
        <v>386</v>
      </c>
      <c r="G326" s="122" t="s">
        <v>122</v>
      </c>
      <c r="H326" s="123">
        <v>89.649000000000001</v>
      </c>
      <c r="I326" s="124">
        <v>1</v>
      </c>
      <c r="J326" s="124">
        <f>ROUND(I326*H326,2)</f>
        <v>89.65</v>
      </c>
      <c r="K326" s="121" t="s">
        <v>123</v>
      </c>
      <c r="L326" s="30"/>
      <c r="M326" s="125" t="s">
        <v>17</v>
      </c>
      <c r="N326" s="126" t="s">
        <v>38</v>
      </c>
      <c r="O326" s="127">
        <v>1.04</v>
      </c>
      <c r="P326" s="127">
        <f>O326*H326</f>
        <v>93.234960000000001</v>
      </c>
      <c r="Q326" s="127">
        <v>8.5199999999999998E-3</v>
      </c>
      <c r="R326" s="127">
        <f>Q326*H326</f>
        <v>0.76380948000000004</v>
      </c>
      <c r="S326" s="127">
        <v>0</v>
      </c>
      <c r="T326" s="128">
        <f>S326*H326</f>
        <v>0</v>
      </c>
      <c r="AR326" s="129" t="s">
        <v>124</v>
      </c>
      <c r="AT326" s="129" t="s">
        <v>119</v>
      </c>
      <c r="AU326" s="129" t="s">
        <v>125</v>
      </c>
      <c r="AY326" s="18" t="s">
        <v>117</v>
      </c>
      <c r="BE326" s="130">
        <f>IF(N326="základní",J326,0)</f>
        <v>0</v>
      </c>
      <c r="BF326" s="130">
        <f>IF(N326="snížená",J326,0)</f>
        <v>89.65</v>
      </c>
      <c r="BG326" s="130">
        <f>IF(N326="zákl. přenesená",J326,0)</f>
        <v>0</v>
      </c>
      <c r="BH326" s="130">
        <f>IF(N326="sníž. přenesená",J326,0)</f>
        <v>0</v>
      </c>
      <c r="BI326" s="130">
        <f>IF(N326="nulová",J326,0)</f>
        <v>0</v>
      </c>
      <c r="BJ326" s="18" t="s">
        <v>125</v>
      </c>
      <c r="BK326" s="130">
        <f>ROUND(I326*H326,2)</f>
        <v>89.65</v>
      </c>
      <c r="BL326" s="18" t="s">
        <v>124</v>
      </c>
      <c r="BM326" s="129" t="s">
        <v>387</v>
      </c>
    </row>
    <row r="327" spans="2:65" s="1" customFormat="1" ht="11.25" x14ac:dyDescent="0.2">
      <c r="B327" s="30"/>
      <c r="D327" s="131" t="s">
        <v>127</v>
      </c>
      <c r="F327" s="132" t="s">
        <v>388</v>
      </c>
      <c r="L327" s="30"/>
      <c r="M327" s="133"/>
      <c r="T327" s="51"/>
      <c r="AT327" s="18" t="s">
        <v>127</v>
      </c>
      <c r="AU327" s="18" t="s">
        <v>125</v>
      </c>
    </row>
    <row r="328" spans="2:65" s="12" customFormat="1" ht="11.25" x14ac:dyDescent="0.2">
      <c r="B328" s="134"/>
      <c r="D328" s="135" t="s">
        <v>129</v>
      </c>
      <c r="E328" s="136" t="s">
        <v>17</v>
      </c>
      <c r="F328" s="137" t="s">
        <v>291</v>
      </c>
      <c r="H328" s="136" t="s">
        <v>17</v>
      </c>
      <c r="L328" s="134"/>
      <c r="M328" s="138"/>
      <c r="T328" s="139"/>
      <c r="AT328" s="136" t="s">
        <v>129</v>
      </c>
      <c r="AU328" s="136" t="s">
        <v>125</v>
      </c>
      <c r="AV328" s="12" t="s">
        <v>71</v>
      </c>
      <c r="AW328" s="12" t="s">
        <v>28</v>
      </c>
      <c r="AX328" s="12" t="s">
        <v>66</v>
      </c>
      <c r="AY328" s="136" t="s">
        <v>117</v>
      </c>
    </row>
    <row r="329" spans="2:65" s="13" customFormat="1" ht="22.5" x14ac:dyDescent="0.2">
      <c r="B329" s="140"/>
      <c r="D329" s="135" t="s">
        <v>129</v>
      </c>
      <c r="E329" s="141" t="s">
        <v>17</v>
      </c>
      <c r="F329" s="142" t="s">
        <v>389</v>
      </c>
      <c r="H329" s="143">
        <v>18.539000000000001</v>
      </c>
      <c r="L329" s="140"/>
      <c r="M329" s="144"/>
      <c r="T329" s="145"/>
      <c r="AT329" s="141" t="s">
        <v>129</v>
      </c>
      <c r="AU329" s="141" t="s">
        <v>125</v>
      </c>
      <c r="AV329" s="13" t="s">
        <v>125</v>
      </c>
      <c r="AW329" s="13" t="s">
        <v>28</v>
      </c>
      <c r="AX329" s="13" t="s">
        <v>66</v>
      </c>
      <c r="AY329" s="141" t="s">
        <v>117</v>
      </c>
    </row>
    <row r="330" spans="2:65" s="13" customFormat="1" ht="11.25" x14ac:dyDescent="0.2">
      <c r="B330" s="140"/>
      <c r="D330" s="135" t="s">
        <v>129</v>
      </c>
      <c r="E330" s="141" t="s">
        <v>17</v>
      </c>
      <c r="F330" s="142" t="s">
        <v>390</v>
      </c>
      <c r="H330" s="143">
        <v>3.4420000000000002</v>
      </c>
      <c r="L330" s="140"/>
      <c r="M330" s="144"/>
      <c r="T330" s="145"/>
      <c r="AT330" s="141" t="s">
        <v>129</v>
      </c>
      <c r="AU330" s="141" t="s">
        <v>125</v>
      </c>
      <c r="AV330" s="13" t="s">
        <v>125</v>
      </c>
      <c r="AW330" s="13" t="s">
        <v>28</v>
      </c>
      <c r="AX330" s="13" t="s">
        <v>66</v>
      </c>
      <c r="AY330" s="141" t="s">
        <v>117</v>
      </c>
    </row>
    <row r="331" spans="2:65" s="13" customFormat="1" ht="11.25" x14ac:dyDescent="0.2">
      <c r="B331" s="140"/>
      <c r="D331" s="135" t="s">
        <v>129</v>
      </c>
      <c r="E331" s="141" t="s">
        <v>17</v>
      </c>
      <c r="F331" s="142" t="s">
        <v>391</v>
      </c>
      <c r="H331" s="143">
        <v>15.875999999999999</v>
      </c>
      <c r="L331" s="140"/>
      <c r="M331" s="144"/>
      <c r="T331" s="145"/>
      <c r="AT331" s="141" t="s">
        <v>129</v>
      </c>
      <c r="AU331" s="141" t="s">
        <v>125</v>
      </c>
      <c r="AV331" s="13" t="s">
        <v>125</v>
      </c>
      <c r="AW331" s="13" t="s">
        <v>28</v>
      </c>
      <c r="AX331" s="13" t="s">
        <v>66</v>
      </c>
      <c r="AY331" s="141" t="s">
        <v>117</v>
      </c>
    </row>
    <row r="332" spans="2:65" s="13" customFormat="1" ht="11.25" x14ac:dyDescent="0.2">
      <c r="B332" s="140"/>
      <c r="D332" s="135" t="s">
        <v>129</v>
      </c>
      <c r="E332" s="141" t="s">
        <v>17</v>
      </c>
      <c r="F332" s="142" t="s">
        <v>392</v>
      </c>
      <c r="H332" s="143">
        <v>58.031999999999996</v>
      </c>
      <c r="L332" s="140"/>
      <c r="M332" s="144"/>
      <c r="T332" s="145"/>
      <c r="AT332" s="141" t="s">
        <v>129</v>
      </c>
      <c r="AU332" s="141" t="s">
        <v>125</v>
      </c>
      <c r="AV332" s="13" t="s">
        <v>125</v>
      </c>
      <c r="AW332" s="13" t="s">
        <v>28</v>
      </c>
      <c r="AX332" s="13" t="s">
        <v>66</v>
      </c>
      <c r="AY332" s="141" t="s">
        <v>117</v>
      </c>
    </row>
    <row r="333" spans="2:65" s="13" customFormat="1" ht="11.25" x14ac:dyDescent="0.2">
      <c r="B333" s="140"/>
      <c r="D333" s="135" t="s">
        <v>129</v>
      </c>
      <c r="E333" s="141" t="s">
        <v>17</v>
      </c>
      <c r="F333" s="142" t="s">
        <v>393</v>
      </c>
      <c r="H333" s="143">
        <v>-6.24</v>
      </c>
      <c r="L333" s="140"/>
      <c r="M333" s="144"/>
      <c r="T333" s="145"/>
      <c r="AT333" s="141" t="s">
        <v>129</v>
      </c>
      <c r="AU333" s="141" t="s">
        <v>125</v>
      </c>
      <c r="AV333" s="13" t="s">
        <v>125</v>
      </c>
      <c r="AW333" s="13" t="s">
        <v>28</v>
      </c>
      <c r="AX333" s="13" t="s">
        <v>66</v>
      </c>
      <c r="AY333" s="141" t="s">
        <v>117</v>
      </c>
    </row>
    <row r="334" spans="2:65" s="14" customFormat="1" ht="11.25" x14ac:dyDescent="0.2">
      <c r="B334" s="146"/>
      <c r="D334" s="135" t="s">
        <v>129</v>
      </c>
      <c r="E334" s="147" t="s">
        <v>17</v>
      </c>
      <c r="F334" s="148" t="s">
        <v>140</v>
      </c>
      <c r="H334" s="149">
        <v>89.649000000000001</v>
      </c>
      <c r="L334" s="146"/>
      <c r="M334" s="150"/>
      <c r="T334" s="151"/>
      <c r="AT334" s="147" t="s">
        <v>129</v>
      </c>
      <c r="AU334" s="147" t="s">
        <v>125</v>
      </c>
      <c r="AV334" s="14" t="s">
        <v>124</v>
      </c>
      <c r="AW334" s="14" t="s">
        <v>28</v>
      </c>
      <c r="AX334" s="14" t="s">
        <v>71</v>
      </c>
      <c r="AY334" s="147" t="s">
        <v>117</v>
      </c>
    </row>
    <row r="335" spans="2:65" s="1" customFormat="1" ht="16.5" customHeight="1" x14ac:dyDescent="0.2">
      <c r="B335" s="30"/>
      <c r="C335" s="152" t="s">
        <v>394</v>
      </c>
      <c r="D335" s="152" t="s">
        <v>194</v>
      </c>
      <c r="E335" s="153" t="s">
        <v>395</v>
      </c>
      <c r="F335" s="154" t="s">
        <v>396</v>
      </c>
      <c r="G335" s="155" t="s">
        <v>122</v>
      </c>
      <c r="H335" s="156">
        <v>94.131</v>
      </c>
      <c r="I335" s="157">
        <v>1</v>
      </c>
      <c r="J335" s="157">
        <f>ROUND(I335*H335,2)</f>
        <v>94.13</v>
      </c>
      <c r="K335" s="154" t="s">
        <v>123</v>
      </c>
      <c r="L335" s="158"/>
      <c r="M335" s="159" t="s">
        <v>17</v>
      </c>
      <c r="N335" s="160" t="s">
        <v>38</v>
      </c>
      <c r="O335" s="127">
        <v>0</v>
      </c>
      <c r="P335" s="127">
        <f>O335*H335</f>
        <v>0</v>
      </c>
      <c r="Q335" s="127">
        <v>3.5999999999999999E-3</v>
      </c>
      <c r="R335" s="127">
        <f>Q335*H335</f>
        <v>0.3388716</v>
      </c>
      <c r="S335" s="127">
        <v>0</v>
      </c>
      <c r="T335" s="128">
        <f>S335*H335</f>
        <v>0</v>
      </c>
      <c r="AR335" s="129" t="s">
        <v>168</v>
      </c>
      <c r="AT335" s="129" t="s">
        <v>194</v>
      </c>
      <c r="AU335" s="129" t="s">
        <v>125</v>
      </c>
      <c r="AY335" s="18" t="s">
        <v>117</v>
      </c>
      <c r="BE335" s="130">
        <f>IF(N335="základní",J335,0)</f>
        <v>0</v>
      </c>
      <c r="BF335" s="130">
        <f>IF(N335="snížená",J335,0)</f>
        <v>94.13</v>
      </c>
      <c r="BG335" s="130">
        <f>IF(N335="zákl. přenesená",J335,0)</f>
        <v>0</v>
      </c>
      <c r="BH335" s="130">
        <f>IF(N335="sníž. přenesená",J335,0)</f>
        <v>0</v>
      </c>
      <c r="BI335" s="130">
        <f>IF(N335="nulová",J335,0)</f>
        <v>0</v>
      </c>
      <c r="BJ335" s="18" t="s">
        <v>125</v>
      </c>
      <c r="BK335" s="130">
        <f>ROUND(I335*H335,2)</f>
        <v>94.13</v>
      </c>
      <c r="BL335" s="18" t="s">
        <v>124</v>
      </c>
      <c r="BM335" s="129" t="s">
        <v>397</v>
      </c>
    </row>
    <row r="336" spans="2:65" s="13" customFormat="1" ht="11.25" x14ac:dyDescent="0.2">
      <c r="B336" s="140"/>
      <c r="D336" s="135" t="s">
        <v>129</v>
      </c>
      <c r="F336" s="142" t="s">
        <v>398</v>
      </c>
      <c r="H336" s="143">
        <v>94.131</v>
      </c>
      <c r="L336" s="140"/>
      <c r="M336" s="144"/>
      <c r="T336" s="145"/>
      <c r="AT336" s="141" t="s">
        <v>129</v>
      </c>
      <c r="AU336" s="141" t="s">
        <v>125</v>
      </c>
      <c r="AV336" s="13" t="s">
        <v>125</v>
      </c>
      <c r="AW336" s="13" t="s">
        <v>4</v>
      </c>
      <c r="AX336" s="13" t="s">
        <v>71</v>
      </c>
      <c r="AY336" s="141" t="s">
        <v>117</v>
      </c>
    </row>
    <row r="337" spans="2:65" s="1" customFormat="1" ht="24.2" customHeight="1" x14ac:dyDescent="0.2">
      <c r="B337" s="30"/>
      <c r="C337" s="119" t="s">
        <v>399</v>
      </c>
      <c r="D337" s="119" t="s">
        <v>119</v>
      </c>
      <c r="E337" s="120" t="s">
        <v>400</v>
      </c>
      <c r="F337" s="121" t="s">
        <v>401</v>
      </c>
      <c r="G337" s="122" t="s">
        <v>122</v>
      </c>
      <c r="H337" s="123">
        <v>89.649000000000001</v>
      </c>
      <c r="I337" s="124">
        <v>1</v>
      </c>
      <c r="J337" s="124">
        <f>ROUND(I337*H337,2)</f>
        <v>89.65</v>
      </c>
      <c r="K337" s="121" t="s">
        <v>123</v>
      </c>
      <c r="L337" s="30"/>
      <c r="M337" s="125" t="s">
        <v>17</v>
      </c>
      <c r="N337" s="126" t="s">
        <v>38</v>
      </c>
      <c r="O337" s="127">
        <v>4.3999999999999997E-2</v>
      </c>
      <c r="P337" s="127">
        <f>O337*H337</f>
        <v>3.944556</v>
      </c>
      <c r="Q337" s="127">
        <v>8.0000000000000007E-5</v>
      </c>
      <c r="R337" s="127">
        <f>Q337*H337</f>
        <v>7.1719200000000009E-3</v>
      </c>
      <c r="S337" s="127">
        <v>0</v>
      </c>
      <c r="T337" s="128">
        <f>S337*H337</f>
        <v>0</v>
      </c>
      <c r="AR337" s="129" t="s">
        <v>124</v>
      </c>
      <c r="AT337" s="129" t="s">
        <v>119</v>
      </c>
      <c r="AU337" s="129" t="s">
        <v>125</v>
      </c>
      <c r="AY337" s="18" t="s">
        <v>117</v>
      </c>
      <c r="BE337" s="130">
        <f>IF(N337="základní",J337,0)</f>
        <v>0</v>
      </c>
      <c r="BF337" s="130">
        <f>IF(N337="snížená",J337,0)</f>
        <v>89.65</v>
      </c>
      <c r="BG337" s="130">
        <f>IF(N337="zákl. přenesená",J337,0)</f>
        <v>0</v>
      </c>
      <c r="BH337" s="130">
        <f>IF(N337="sníž. přenesená",J337,0)</f>
        <v>0</v>
      </c>
      <c r="BI337" s="130">
        <f>IF(N337="nulová",J337,0)</f>
        <v>0</v>
      </c>
      <c r="BJ337" s="18" t="s">
        <v>125</v>
      </c>
      <c r="BK337" s="130">
        <f>ROUND(I337*H337,2)</f>
        <v>89.65</v>
      </c>
      <c r="BL337" s="18" t="s">
        <v>124</v>
      </c>
      <c r="BM337" s="129" t="s">
        <v>402</v>
      </c>
    </row>
    <row r="338" spans="2:65" s="1" customFormat="1" ht="11.25" x14ac:dyDescent="0.2">
      <c r="B338" s="30"/>
      <c r="D338" s="131" t="s">
        <v>127</v>
      </c>
      <c r="F338" s="132" t="s">
        <v>403</v>
      </c>
      <c r="L338" s="30"/>
      <c r="M338" s="133"/>
      <c r="T338" s="51"/>
      <c r="AT338" s="18" t="s">
        <v>127</v>
      </c>
      <c r="AU338" s="18" t="s">
        <v>125</v>
      </c>
    </row>
    <row r="339" spans="2:65" s="1" customFormat="1" ht="37.9" customHeight="1" x14ac:dyDescent="0.2">
      <c r="B339" s="30"/>
      <c r="C339" s="119" t="s">
        <v>404</v>
      </c>
      <c r="D339" s="119" t="s">
        <v>119</v>
      </c>
      <c r="E339" s="120" t="s">
        <v>405</v>
      </c>
      <c r="F339" s="121" t="s">
        <v>406</v>
      </c>
      <c r="G339" s="122" t="s">
        <v>122</v>
      </c>
      <c r="H339" s="123">
        <v>12.15</v>
      </c>
      <c r="I339" s="124">
        <v>1</v>
      </c>
      <c r="J339" s="124">
        <f>ROUND(I339*H339,2)</f>
        <v>12.15</v>
      </c>
      <c r="K339" s="121" t="s">
        <v>123</v>
      </c>
      <c r="L339" s="30"/>
      <c r="M339" s="125" t="s">
        <v>17</v>
      </c>
      <c r="N339" s="126" t="s">
        <v>38</v>
      </c>
      <c r="O339" s="127">
        <v>1.02</v>
      </c>
      <c r="P339" s="127">
        <f>O339*H339</f>
        <v>12.393000000000001</v>
      </c>
      <c r="Q339" s="127">
        <v>1.3350000000000001E-2</v>
      </c>
      <c r="R339" s="127">
        <f>Q339*H339</f>
        <v>0.16220250000000003</v>
      </c>
      <c r="S339" s="127">
        <v>0</v>
      </c>
      <c r="T339" s="128">
        <f>S339*H339</f>
        <v>0</v>
      </c>
      <c r="AR339" s="129" t="s">
        <v>124</v>
      </c>
      <c r="AT339" s="129" t="s">
        <v>119</v>
      </c>
      <c r="AU339" s="129" t="s">
        <v>125</v>
      </c>
      <c r="AY339" s="18" t="s">
        <v>117</v>
      </c>
      <c r="BE339" s="130">
        <f>IF(N339="základní",J339,0)</f>
        <v>0</v>
      </c>
      <c r="BF339" s="130">
        <f>IF(N339="snížená",J339,0)</f>
        <v>12.15</v>
      </c>
      <c r="BG339" s="130">
        <f>IF(N339="zákl. přenesená",J339,0)</f>
        <v>0</v>
      </c>
      <c r="BH339" s="130">
        <f>IF(N339="sníž. přenesená",J339,0)</f>
        <v>0</v>
      </c>
      <c r="BI339" s="130">
        <f>IF(N339="nulová",J339,0)</f>
        <v>0</v>
      </c>
      <c r="BJ339" s="18" t="s">
        <v>125</v>
      </c>
      <c r="BK339" s="130">
        <f>ROUND(I339*H339,2)</f>
        <v>12.15</v>
      </c>
      <c r="BL339" s="18" t="s">
        <v>124</v>
      </c>
      <c r="BM339" s="129" t="s">
        <v>407</v>
      </c>
    </row>
    <row r="340" spans="2:65" s="1" customFormat="1" ht="11.25" x14ac:dyDescent="0.2">
      <c r="B340" s="30"/>
      <c r="D340" s="131" t="s">
        <v>127</v>
      </c>
      <c r="F340" s="132" t="s">
        <v>408</v>
      </c>
      <c r="L340" s="30"/>
      <c r="M340" s="133"/>
      <c r="T340" s="51"/>
      <c r="AT340" s="18" t="s">
        <v>127</v>
      </c>
      <c r="AU340" s="18" t="s">
        <v>125</v>
      </c>
    </row>
    <row r="341" spans="2:65" s="12" customFormat="1" ht="11.25" x14ac:dyDescent="0.2">
      <c r="B341" s="134"/>
      <c r="D341" s="135" t="s">
        <v>129</v>
      </c>
      <c r="E341" s="136" t="s">
        <v>17</v>
      </c>
      <c r="F341" s="137" t="s">
        <v>409</v>
      </c>
      <c r="H341" s="136" t="s">
        <v>17</v>
      </c>
      <c r="L341" s="134"/>
      <c r="M341" s="138"/>
      <c r="T341" s="139"/>
      <c r="AT341" s="136" t="s">
        <v>129</v>
      </c>
      <c r="AU341" s="136" t="s">
        <v>125</v>
      </c>
      <c r="AV341" s="12" t="s">
        <v>71</v>
      </c>
      <c r="AW341" s="12" t="s">
        <v>28</v>
      </c>
      <c r="AX341" s="12" t="s">
        <v>66</v>
      </c>
      <c r="AY341" s="136" t="s">
        <v>117</v>
      </c>
    </row>
    <row r="342" spans="2:65" s="13" customFormat="1" ht="11.25" x14ac:dyDescent="0.2">
      <c r="B342" s="140"/>
      <c r="D342" s="135" t="s">
        <v>129</v>
      </c>
      <c r="E342" s="141" t="s">
        <v>17</v>
      </c>
      <c r="F342" s="142" t="s">
        <v>410</v>
      </c>
      <c r="H342" s="143">
        <v>12.15</v>
      </c>
      <c r="L342" s="140"/>
      <c r="M342" s="144"/>
      <c r="T342" s="145"/>
      <c r="AT342" s="141" t="s">
        <v>129</v>
      </c>
      <c r="AU342" s="141" t="s">
        <v>125</v>
      </c>
      <c r="AV342" s="13" t="s">
        <v>125</v>
      </c>
      <c r="AW342" s="13" t="s">
        <v>28</v>
      </c>
      <c r="AX342" s="13" t="s">
        <v>71</v>
      </c>
      <c r="AY342" s="141" t="s">
        <v>117</v>
      </c>
    </row>
    <row r="343" spans="2:65" s="1" customFormat="1" ht="16.5" customHeight="1" x14ac:dyDescent="0.2">
      <c r="B343" s="30"/>
      <c r="C343" s="152" t="s">
        <v>411</v>
      </c>
      <c r="D343" s="152" t="s">
        <v>194</v>
      </c>
      <c r="E343" s="153" t="s">
        <v>412</v>
      </c>
      <c r="F343" s="154" t="s">
        <v>413</v>
      </c>
      <c r="G343" s="155" t="s">
        <v>122</v>
      </c>
      <c r="H343" s="156">
        <v>12.757999999999999</v>
      </c>
      <c r="I343" s="157">
        <v>1</v>
      </c>
      <c r="J343" s="157">
        <f>ROUND(I343*H343,2)</f>
        <v>12.76</v>
      </c>
      <c r="K343" s="154" t="s">
        <v>123</v>
      </c>
      <c r="L343" s="158"/>
      <c r="M343" s="159" t="s">
        <v>17</v>
      </c>
      <c r="N343" s="160" t="s">
        <v>38</v>
      </c>
      <c r="O343" s="127">
        <v>0</v>
      </c>
      <c r="P343" s="127">
        <f>O343*H343</f>
        <v>0</v>
      </c>
      <c r="Q343" s="127">
        <v>1.1999999999999999E-3</v>
      </c>
      <c r="R343" s="127">
        <f>Q343*H343</f>
        <v>1.5309599999999998E-2</v>
      </c>
      <c r="S343" s="127">
        <v>0</v>
      </c>
      <c r="T343" s="128">
        <f>S343*H343</f>
        <v>0</v>
      </c>
      <c r="AR343" s="129" t="s">
        <v>168</v>
      </c>
      <c r="AT343" s="129" t="s">
        <v>194</v>
      </c>
      <c r="AU343" s="129" t="s">
        <v>125</v>
      </c>
      <c r="AY343" s="18" t="s">
        <v>117</v>
      </c>
      <c r="BE343" s="130">
        <f>IF(N343="základní",J343,0)</f>
        <v>0</v>
      </c>
      <c r="BF343" s="130">
        <f>IF(N343="snížená",J343,0)</f>
        <v>12.76</v>
      </c>
      <c r="BG343" s="130">
        <f>IF(N343="zákl. přenesená",J343,0)</f>
        <v>0</v>
      </c>
      <c r="BH343" s="130">
        <f>IF(N343="sníž. přenesená",J343,0)</f>
        <v>0</v>
      </c>
      <c r="BI343" s="130">
        <f>IF(N343="nulová",J343,0)</f>
        <v>0</v>
      </c>
      <c r="BJ343" s="18" t="s">
        <v>125</v>
      </c>
      <c r="BK343" s="130">
        <f>ROUND(I343*H343,2)</f>
        <v>12.76</v>
      </c>
      <c r="BL343" s="18" t="s">
        <v>124</v>
      </c>
      <c r="BM343" s="129" t="s">
        <v>414</v>
      </c>
    </row>
    <row r="344" spans="2:65" s="13" customFormat="1" ht="11.25" x14ac:dyDescent="0.2">
      <c r="B344" s="140"/>
      <c r="D344" s="135" t="s">
        <v>129</v>
      </c>
      <c r="F344" s="142" t="s">
        <v>415</v>
      </c>
      <c r="H344" s="143">
        <v>12.757999999999999</v>
      </c>
      <c r="L344" s="140"/>
      <c r="M344" s="144"/>
      <c r="T344" s="145"/>
      <c r="AT344" s="141" t="s">
        <v>129</v>
      </c>
      <c r="AU344" s="141" t="s">
        <v>125</v>
      </c>
      <c r="AV344" s="13" t="s">
        <v>125</v>
      </c>
      <c r="AW344" s="13" t="s">
        <v>4</v>
      </c>
      <c r="AX344" s="13" t="s">
        <v>71</v>
      </c>
      <c r="AY344" s="141" t="s">
        <v>117</v>
      </c>
    </row>
    <row r="345" spans="2:65" s="1" customFormat="1" ht="24.2" customHeight="1" x14ac:dyDescent="0.2">
      <c r="B345" s="30"/>
      <c r="C345" s="119" t="s">
        <v>416</v>
      </c>
      <c r="D345" s="119" t="s">
        <v>119</v>
      </c>
      <c r="E345" s="120" t="s">
        <v>417</v>
      </c>
      <c r="F345" s="121" t="s">
        <v>418</v>
      </c>
      <c r="G345" s="122" t="s">
        <v>122</v>
      </c>
      <c r="H345" s="123">
        <v>12.15</v>
      </c>
      <c r="I345" s="124">
        <v>1</v>
      </c>
      <c r="J345" s="124">
        <f>ROUND(I345*H345,2)</f>
        <v>12.15</v>
      </c>
      <c r="K345" s="121" t="s">
        <v>123</v>
      </c>
      <c r="L345" s="30"/>
      <c r="M345" s="125" t="s">
        <v>17</v>
      </c>
      <c r="N345" s="126" t="s">
        <v>38</v>
      </c>
      <c r="O345" s="127">
        <v>4.3999999999999997E-2</v>
      </c>
      <c r="P345" s="127">
        <f>O345*H345</f>
        <v>0.53459999999999996</v>
      </c>
      <c r="Q345" s="127">
        <v>8.0000000000000007E-5</v>
      </c>
      <c r="R345" s="127">
        <f>Q345*H345</f>
        <v>9.720000000000001E-4</v>
      </c>
      <c r="S345" s="127">
        <v>0</v>
      </c>
      <c r="T345" s="128">
        <f>S345*H345</f>
        <v>0</v>
      </c>
      <c r="AR345" s="129" t="s">
        <v>124</v>
      </c>
      <c r="AT345" s="129" t="s">
        <v>119</v>
      </c>
      <c r="AU345" s="129" t="s">
        <v>125</v>
      </c>
      <c r="AY345" s="18" t="s">
        <v>117</v>
      </c>
      <c r="BE345" s="130">
        <f>IF(N345="základní",J345,0)</f>
        <v>0</v>
      </c>
      <c r="BF345" s="130">
        <f>IF(N345="snížená",J345,0)</f>
        <v>12.15</v>
      </c>
      <c r="BG345" s="130">
        <f>IF(N345="zákl. přenesená",J345,0)</f>
        <v>0</v>
      </c>
      <c r="BH345" s="130">
        <f>IF(N345="sníž. přenesená",J345,0)</f>
        <v>0</v>
      </c>
      <c r="BI345" s="130">
        <f>IF(N345="nulová",J345,0)</f>
        <v>0</v>
      </c>
      <c r="BJ345" s="18" t="s">
        <v>125</v>
      </c>
      <c r="BK345" s="130">
        <f>ROUND(I345*H345,2)</f>
        <v>12.15</v>
      </c>
      <c r="BL345" s="18" t="s">
        <v>124</v>
      </c>
      <c r="BM345" s="129" t="s">
        <v>419</v>
      </c>
    </row>
    <row r="346" spans="2:65" s="1" customFormat="1" ht="11.25" x14ac:dyDescent="0.2">
      <c r="B346" s="30"/>
      <c r="D346" s="131" t="s">
        <v>127</v>
      </c>
      <c r="F346" s="132" t="s">
        <v>420</v>
      </c>
      <c r="L346" s="30"/>
      <c r="M346" s="133"/>
      <c r="T346" s="51"/>
      <c r="AT346" s="18" t="s">
        <v>127</v>
      </c>
      <c r="AU346" s="18" t="s">
        <v>125</v>
      </c>
    </row>
    <row r="347" spans="2:65" s="1" customFormat="1" ht="37.9" customHeight="1" x14ac:dyDescent="0.2">
      <c r="B347" s="30"/>
      <c r="C347" s="119" t="s">
        <v>421</v>
      </c>
      <c r="D347" s="119" t="s">
        <v>119</v>
      </c>
      <c r="E347" s="120" t="s">
        <v>422</v>
      </c>
      <c r="F347" s="121" t="s">
        <v>423</v>
      </c>
      <c r="G347" s="122" t="s">
        <v>122</v>
      </c>
      <c r="H347" s="123">
        <v>1615.98</v>
      </c>
      <c r="I347" s="124">
        <v>1</v>
      </c>
      <c r="J347" s="124">
        <f>ROUND(I347*H347,2)</f>
        <v>1615.98</v>
      </c>
      <c r="K347" s="121" t="s">
        <v>123</v>
      </c>
      <c r="L347" s="30"/>
      <c r="M347" s="125" t="s">
        <v>17</v>
      </c>
      <c r="N347" s="126" t="s">
        <v>38</v>
      </c>
      <c r="O347" s="127">
        <v>1.08</v>
      </c>
      <c r="P347" s="127">
        <f>O347*H347</f>
        <v>1745.2584000000002</v>
      </c>
      <c r="Q347" s="127">
        <v>1.1599999999999999E-2</v>
      </c>
      <c r="R347" s="127">
        <f>Q347*H347</f>
        <v>18.745367999999999</v>
      </c>
      <c r="S347" s="127">
        <v>0</v>
      </c>
      <c r="T347" s="128">
        <f>S347*H347</f>
        <v>0</v>
      </c>
      <c r="AR347" s="129" t="s">
        <v>124</v>
      </c>
      <c r="AT347" s="129" t="s">
        <v>119</v>
      </c>
      <c r="AU347" s="129" t="s">
        <v>125</v>
      </c>
      <c r="AY347" s="18" t="s">
        <v>117</v>
      </c>
      <c r="BE347" s="130">
        <f>IF(N347="základní",J347,0)</f>
        <v>0</v>
      </c>
      <c r="BF347" s="130">
        <f>IF(N347="snížená",J347,0)</f>
        <v>1615.98</v>
      </c>
      <c r="BG347" s="130">
        <f>IF(N347="zákl. přenesená",J347,0)</f>
        <v>0</v>
      </c>
      <c r="BH347" s="130">
        <f>IF(N347="sníž. přenesená",J347,0)</f>
        <v>0</v>
      </c>
      <c r="BI347" s="130">
        <f>IF(N347="nulová",J347,0)</f>
        <v>0</v>
      </c>
      <c r="BJ347" s="18" t="s">
        <v>125</v>
      </c>
      <c r="BK347" s="130">
        <f>ROUND(I347*H347,2)</f>
        <v>1615.98</v>
      </c>
      <c r="BL347" s="18" t="s">
        <v>124</v>
      </c>
      <c r="BM347" s="129" t="s">
        <v>424</v>
      </c>
    </row>
    <row r="348" spans="2:65" s="1" customFormat="1" ht="11.25" x14ac:dyDescent="0.2">
      <c r="B348" s="30"/>
      <c r="D348" s="131" t="s">
        <v>127</v>
      </c>
      <c r="F348" s="132" t="s">
        <v>425</v>
      </c>
      <c r="L348" s="30"/>
      <c r="M348" s="133"/>
      <c r="T348" s="51"/>
      <c r="AT348" s="18" t="s">
        <v>127</v>
      </c>
      <c r="AU348" s="18" t="s">
        <v>125</v>
      </c>
    </row>
    <row r="349" spans="2:65" s="13" customFormat="1" ht="22.5" x14ac:dyDescent="0.2">
      <c r="B349" s="140"/>
      <c r="D349" s="135" t="s">
        <v>129</v>
      </c>
      <c r="E349" s="141" t="s">
        <v>17</v>
      </c>
      <c r="F349" s="142" t="s">
        <v>426</v>
      </c>
      <c r="H349" s="143">
        <v>1816.308</v>
      </c>
      <c r="L349" s="140"/>
      <c r="M349" s="144"/>
      <c r="T349" s="145"/>
      <c r="AT349" s="141" t="s">
        <v>129</v>
      </c>
      <c r="AU349" s="141" t="s">
        <v>125</v>
      </c>
      <c r="AV349" s="13" t="s">
        <v>125</v>
      </c>
      <c r="AW349" s="13" t="s">
        <v>28</v>
      </c>
      <c r="AX349" s="13" t="s">
        <v>66</v>
      </c>
      <c r="AY349" s="141" t="s">
        <v>117</v>
      </c>
    </row>
    <row r="350" spans="2:65" s="13" customFormat="1" ht="11.25" x14ac:dyDescent="0.2">
      <c r="B350" s="140"/>
      <c r="D350" s="135" t="s">
        <v>129</v>
      </c>
      <c r="E350" s="141" t="s">
        <v>17</v>
      </c>
      <c r="F350" s="142" t="s">
        <v>427</v>
      </c>
      <c r="H350" s="143">
        <v>4.7450000000000001</v>
      </c>
      <c r="L350" s="140"/>
      <c r="M350" s="144"/>
      <c r="T350" s="145"/>
      <c r="AT350" s="141" t="s">
        <v>129</v>
      </c>
      <c r="AU350" s="141" t="s">
        <v>125</v>
      </c>
      <c r="AV350" s="13" t="s">
        <v>125</v>
      </c>
      <c r="AW350" s="13" t="s">
        <v>28</v>
      </c>
      <c r="AX350" s="13" t="s">
        <v>66</v>
      </c>
      <c r="AY350" s="141" t="s">
        <v>117</v>
      </c>
    </row>
    <row r="351" spans="2:65" s="13" customFormat="1" ht="11.25" x14ac:dyDescent="0.2">
      <c r="B351" s="140"/>
      <c r="D351" s="135" t="s">
        <v>129</v>
      </c>
      <c r="E351" s="141" t="s">
        <v>17</v>
      </c>
      <c r="F351" s="142" t="s">
        <v>428</v>
      </c>
      <c r="H351" s="143">
        <v>16.38</v>
      </c>
      <c r="L351" s="140"/>
      <c r="M351" s="144"/>
      <c r="T351" s="145"/>
      <c r="AT351" s="141" t="s">
        <v>129</v>
      </c>
      <c r="AU351" s="141" t="s">
        <v>125</v>
      </c>
      <c r="AV351" s="13" t="s">
        <v>125</v>
      </c>
      <c r="AW351" s="13" t="s">
        <v>28</v>
      </c>
      <c r="AX351" s="13" t="s">
        <v>66</v>
      </c>
      <c r="AY351" s="141" t="s">
        <v>117</v>
      </c>
    </row>
    <row r="352" spans="2:65" s="13" customFormat="1" ht="11.25" x14ac:dyDescent="0.2">
      <c r="B352" s="140"/>
      <c r="D352" s="135" t="s">
        <v>129</v>
      </c>
      <c r="E352" s="141" t="s">
        <v>17</v>
      </c>
      <c r="F352" s="142" t="s">
        <v>429</v>
      </c>
      <c r="H352" s="143">
        <v>153.85499999999999</v>
      </c>
      <c r="L352" s="140"/>
      <c r="M352" s="144"/>
      <c r="T352" s="145"/>
      <c r="AT352" s="141" t="s">
        <v>129</v>
      </c>
      <c r="AU352" s="141" t="s">
        <v>125</v>
      </c>
      <c r="AV352" s="13" t="s">
        <v>125</v>
      </c>
      <c r="AW352" s="13" t="s">
        <v>28</v>
      </c>
      <c r="AX352" s="13" t="s">
        <v>66</v>
      </c>
      <c r="AY352" s="141" t="s">
        <v>117</v>
      </c>
    </row>
    <row r="353" spans="2:65" s="13" customFormat="1" ht="11.25" x14ac:dyDescent="0.2">
      <c r="B353" s="140"/>
      <c r="D353" s="135" t="s">
        <v>129</v>
      </c>
      <c r="E353" s="141" t="s">
        <v>17</v>
      </c>
      <c r="F353" s="142" t="s">
        <v>430</v>
      </c>
      <c r="H353" s="143">
        <v>18.041</v>
      </c>
      <c r="L353" s="140"/>
      <c r="M353" s="144"/>
      <c r="T353" s="145"/>
      <c r="AT353" s="141" t="s">
        <v>129</v>
      </c>
      <c r="AU353" s="141" t="s">
        <v>125</v>
      </c>
      <c r="AV353" s="13" t="s">
        <v>125</v>
      </c>
      <c r="AW353" s="13" t="s">
        <v>28</v>
      </c>
      <c r="AX353" s="13" t="s">
        <v>66</v>
      </c>
      <c r="AY353" s="141" t="s">
        <v>117</v>
      </c>
    </row>
    <row r="354" spans="2:65" s="13" customFormat="1" ht="11.25" x14ac:dyDescent="0.2">
      <c r="B354" s="140"/>
      <c r="D354" s="135" t="s">
        <v>129</v>
      </c>
      <c r="E354" s="141" t="s">
        <v>17</v>
      </c>
      <c r="F354" s="142" t="s">
        <v>431</v>
      </c>
      <c r="H354" s="143">
        <v>10.692</v>
      </c>
      <c r="L354" s="140"/>
      <c r="M354" s="144"/>
      <c r="T354" s="145"/>
      <c r="AT354" s="141" t="s">
        <v>129</v>
      </c>
      <c r="AU354" s="141" t="s">
        <v>125</v>
      </c>
      <c r="AV354" s="13" t="s">
        <v>125</v>
      </c>
      <c r="AW354" s="13" t="s">
        <v>28</v>
      </c>
      <c r="AX354" s="13" t="s">
        <v>66</v>
      </c>
      <c r="AY354" s="141" t="s">
        <v>117</v>
      </c>
    </row>
    <row r="355" spans="2:65" s="13" customFormat="1" ht="11.25" x14ac:dyDescent="0.2">
      <c r="B355" s="140"/>
      <c r="D355" s="135" t="s">
        <v>129</v>
      </c>
      <c r="E355" s="141" t="s">
        <v>17</v>
      </c>
      <c r="F355" s="142" t="s">
        <v>306</v>
      </c>
      <c r="H355" s="143">
        <v>-1.44</v>
      </c>
      <c r="L355" s="140"/>
      <c r="M355" s="144"/>
      <c r="T355" s="145"/>
      <c r="AT355" s="141" t="s">
        <v>129</v>
      </c>
      <c r="AU355" s="141" t="s">
        <v>125</v>
      </c>
      <c r="AV355" s="13" t="s">
        <v>125</v>
      </c>
      <c r="AW355" s="13" t="s">
        <v>28</v>
      </c>
      <c r="AX355" s="13" t="s">
        <v>66</v>
      </c>
      <c r="AY355" s="141" t="s">
        <v>117</v>
      </c>
    </row>
    <row r="356" spans="2:65" s="13" customFormat="1" ht="11.25" x14ac:dyDescent="0.2">
      <c r="B356" s="140"/>
      <c r="D356" s="135" t="s">
        <v>129</v>
      </c>
      <c r="E356" s="141" t="s">
        <v>17</v>
      </c>
      <c r="F356" s="142" t="s">
        <v>307</v>
      </c>
      <c r="H356" s="143">
        <v>-210</v>
      </c>
      <c r="L356" s="140"/>
      <c r="M356" s="144"/>
      <c r="T356" s="145"/>
      <c r="AT356" s="141" t="s">
        <v>129</v>
      </c>
      <c r="AU356" s="141" t="s">
        <v>125</v>
      </c>
      <c r="AV356" s="13" t="s">
        <v>125</v>
      </c>
      <c r="AW356" s="13" t="s">
        <v>28</v>
      </c>
      <c r="AX356" s="13" t="s">
        <v>66</v>
      </c>
      <c r="AY356" s="141" t="s">
        <v>117</v>
      </c>
    </row>
    <row r="357" spans="2:65" s="13" customFormat="1" ht="11.25" x14ac:dyDescent="0.2">
      <c r="B357" s="140"/>
      <c r="D357" s="135" t="s">
        <v>129</v>
      </c>
      <c r="E357" s="141" t="s">
        <v>17</v>
      </c>
      <c r="F357" s="142" t="s">
        <v>308</v>
      </c>
      <c r="H357" s="143">
        <v>-6.6</v>
      </c>
      <c r="L357" s="140"/>
      <c r="M357" s="144"/>
      <c r="T357" s="145"/>
      <c r="AT357" s="141" t="s">
        <v>129</v>
      </c>
      <c r="AU357" s="141" t="s">
        <v>125</v>
      </c>
      <c r="AV357" s="13" t="s">
        <v>125</v>
      </c>
      <c r="AW357" s="13" t="s">
        <v>28</v>
      </c>
      <c r="AX357" s="13" t="s">
        <v>66</v>
      </c>
      <c r="AY357" s="141" t="s">
        <v>117</v>
      </c>
    </row>
    <row r="358" spans="2:65" s="13" customFormat="1" ht="11.25" x14ac:dyDescent="0.2">
      <c r="B358" s="140"/>
      <c r="D358" s="135" t="s">
        <v>129</v>
      </c>
      <c r="E358" s="141" t="s">
        <v>17</v>
      </c>
      <c r="F358" s="142" t="s">
        <v>309</v>
      </c>
      <c r="H358" s="143">
        <v>-50.4</v>
      </c>
      <c r="L358" s="140"/>
      <c r="M358" s="144"/>
      <c r="T358" s="145"/>
      <c r="AT358" s="141" t="s">
        <v>129</v>
      </c>
      <c r="AU358" s="141" t="s">
        <v>125</v>
      </c>
      <c r="AV358" s="13" t="s">
        <v>125</v>
      </c>
      <c r="AW358" s="13" t="s">
        <v>28</v>
      </c>
      <c r="AX358" s="13" t="s">
        <v>66</v>
      </c>
      <c r="AY358" s="141" t="s">
        <v>117</v>
      </c>
    </row>
    <row r="359" spans="2:65" s="13" customFormat="1" ht="11.25" x14ac:dyDescent="0.2">
      <c r="B359" s="140"/>
      <c r="D359" s="135" t="s">
        <v>129</v>
      </c>
      <c r="E359" s="141" t="s">
        <v>17</v>
      </c>
      <c r="F359" s="142" t="s">
        <v>310</v>
      </c>
      <c r="H359" s="143">
        <v>-63</v>
      </c>
      <c r="L359" s="140"/>
      <c r="M359" s="144"/>
      <c r="T359" s="145"/>
      <c r="AT359" s="141" t="s">
        <v>129</v>
      </c>
      <c r="AU359" s="141" t="s">
        <v>125</v>
      </c>
      <c r="AV359" s="13" t="s">
        <v>125</v>
      </c>
      <c r="AW359" s="13" t="s">
        <v>28</v>
      </c>
      <c r="AX359" s="13" t="s">
        <v>66</v>
      </c>
      <c r="AY359" s="141" t="s">
        <v>117</v>
      </c>
    </row>
    <row r="360" spans="2:65" s="13" customFormat="1" ht="11.25" x14ac:dyDescent="0.2">
      <c r="B360" s="140"/>
      <c r="D360" s="135" t="s">
        <v>129</v>
      </c>
      <c r="E360" s="141" t="s">
        <v>17</v>
      </c>
      <c r="F360" s="142" t="s">
        <v>311</v>
      </c>
      <c r="H360" s="143">
        <v>-60.48</v>
      </c>
      <c r="L360" s="140"/>
      <c r="M360" s="144"/>
      <c r="T360" s="145"/>
      <c r="AT360" s="141" t="s">
        <v>129</v>
      </c>
      <c r="AU360" s="141" t="s">
        <v>125</v>
      </c>
      <c r="AV360" s="13" t="s">
        <v>125</v>
      </c>
      <c r="AW360" s="13" t="s">
        <v>28</v>
      </c>
      <c r="AX360" s="13" t="s">
        <v>66</v>
      </c>
      <c r="AY360" s="141" t="s">
        <v>117</v>
      </c>
    </row>
    <row r="361" spans="2:65" s="13" customFormat="1" ht="11.25" x14ac:dyDescent="0.2">
      <c r="B361" s="140"/>
      <c r="D361" s="135" t="s">
        <v>129</v>
      </c>
      <c r="E361" s="141" t="s">
        <v>17</v>
      </c>
      <c r="F361" s="142" t="s">
        <v>312</v>
      </c>
      <c r="H361" s="143">
        <v>-12.121</v>
      </c>
      <c r="L361" s="140"/>
      <c r="M361" s="144"/>
      <c r="T361" s="145"/>
      <c r="AT361" s="141" t="s">
        <v>129</v>
      </c>
      <c r="AU361" s="141" t="s">
        <v>125</v>
      </c>
      <c r="AV361" s="13" t="s">
        <v>125</v>
      </c>
      <c r="AW361" s="13" t="s">
        <v>28</v>
      </c>
      <c r="AX361" s="13" t="s">
        <v>66</v>
      </c>
      <c r="AY361" s="141" t="s">
        <v>117</v>
      </c>
    </row>
    <row r="362" spans="2:65" s="14" customFormat="1" ht="11.25" x14ac:dyDescent="0.2">
      <c r="B362" s="146"/>
      <c r="D362" s="135" t="s">
        <v>129</v>
      </c>
      <c r="E362" s="147" t="s">
        <v>17</v>
      </c>
      <c r="F362" s="148" t="s">
        <v>140</v>
      </c>
      <c r="H362" s="149">
        <v>1615.9799999999998</v>
      </c>
      <c r="L362" s="146"/>
      <c r="M362" s="150"/>
      <c r="T362" s="151"/>
      <c r="AT362" s="147" t="s">
        <v>129</v>
      </c>
      <c r="AU362" s="147" t="s">
        <v>125</v>
      </c>
      <c r="AV362" s="14" t="s">
        <v>124</v>
      </c>
      <c r="AW362" s="14" t="s">
        <v>28</v>
      </c>
      <c r="AX362" s="14" t="s">
        <v>71</v>
      </c>
      <c r="AY362" s="147" t="s">
        <v>117</v>
      </c>
    </row>
    <row r="363" spans="2:65" s="1" customFormat="1" ht="16.5" customHeight="1" x14ac:dyDescent="0.2">
      <c r="B363" s="30"/>
      <c r="C363" s="152" t="s">
        <v>432</v>
      </c>
      <c r="D363" s="152" t="s">
        <v>194</v>
      </c>
      <c r="E363" s="153" t="s">
        <v>433</v>
      </c>
      <c r="F363" s="154" t="s">
        <v>434</v>
      </c>
      <c r="G363" s="155" t="s">
        <v>122</v>
      </c>
      <c r="H363" s="156">
        <v>1696.779</v>
      </c>
      <c r="I363" s="157">
        <v>1</v>
      </c>
      <c r="J363" s="157">
        <f>ROUND(I363*H363,2)</f>
        <v>1696.78</v>
      </c>
      <c r="K363" s="154" t="s">
        <v>123</v>
      </c>
      <c r="L363" s="158"/>
      <c r="M363" s="159" t="s">
        <v>17</v>
      </c>
      <c r="N363" s="160" t="s">
        <v>38</v>
      </c>
      <c r="O363" s="127">
        <v>0</v>
      </c>
      <c r="P363" s="127">
        <f>O363*H363</f>
        <v>0</v>
      </c>
      <c r="Q363" s="127">
        <v>2.5000000000000001E-2</v>
      </c>
      <c r="R363" s="127">
        <f>Q363*H363</f>
        <v>42.419475000000006</v>
      </c>
      <c r="S363" s="127">
        <v>0</v>
      </c>
      <c r="T363" s="128">
        <f>S363*H363</f>
        <v>0</v>
      </c>
      <c r="AR363" s="129" t="s">
        <v>168</v>
      </c>
      <c r="AT363" s="129" t="s">
        <v>194</v>
      </c>
      <c r="AU363" s="129" t="s">
        <v>125</v>
      </c>
      <c r="AY363" s="18" t="s">
        <v>117</v>
      </c>
      <c r="BE363" s="130">
        <f>IF(N363="základní",J363,0)</f>
        <v>0</v>
      </c>
      <c r="BF363" s="130">
        <f>IF(N363="snížená",J363,0)</f>
        <v>1696.78</v>
      </c>
      <c r="BG363" s="130">
        <f>IF(N363="zákl. přenesená",J363,0)</f>
        <v>0</v>
      </c>
      <c r="BH363" s="130">
        <f>IF(N363="sníž. přenesená",J363,0)</f>
        <v>0</v>
      </c>
      <c r="BI363" s="130">
        <f>IF(N363="nulová",J363,0)</f>
        <v>0</v>
      </c>
      <c r="BJ363" s="18" t="s">
        <v>125</v>
      </c>
      <c r="BK363" s="130">
        <f>ROUND(I363*H363,2)</f>
        <v>1696.78</v>
      </c>
      <c r="BL363" s="18" t="s">
        <v>124</v>
      </c>
      <c r="BM363" s="129" t="s">
        <v>435</v>
      </c>
    </row>
    <row r="364" spans="2:65" s="13" customFormat="1" ht="11.25" x14ac:dyDescent="0.2">
      <c r="B364" s="140"/>
      <c r="D364" s="135" t="s">
        <v>129</v>
      </c>
      <c r="F364" s="142" t="s">
        <v>436</v>
      </c>
      <c r="H364" s="143">
        <v>1696.779</v>
      </c>
      <c r="L364" s="140"/>
      <c r="M364" s="144"/>
      <c r="T364" s="145"/>
      <c r="AT364" s="141" t="s">
        <v>129</v>
      </c>
      <c r="AU364" s="141" t="s">
        <v>125</v>
      </c>
      <c r="AV364" s="13" t="s">
        <v>125</v>
      </c>
      <c r="AW364" s="13" t="s">
        <v>4</v>
      </c>
      <c r="AX364" s="13" t="s">
        <v>71</v>
      </c>
      <c r="AY364" s="141" t="s">
        <v>117</v>
      </c>
    </row>
    <row r="365" spans="2:65" s="1" customFormat="1" ht="24.2" customHeight="1" x14ac:dyDescent="0.2">
      <c r="B365" s="30"/>
      <c r="C365" s="119" t="s">
        <v>437</v>
      </c>
      <c r="D365" s="119" t="s">
        <v>119</v>
      </c>
      <c r="E365" s="120" t="s">
        <v>438</v>
      </c>
      <c r="F365" s="121" t="s">
        <v>439</v>
      </c>
      <c r="G365" s="122" t="s">
        <v>122</v>
      </c>
      <c r="H365" s="123">
        <v>1615.98</v>
      </c>
      <c r="I365" s="124">
        <v>1</v>
      </c>
      <c r="J365" s="124">
        <f>ROUND(I365*H365,2)</f>
        <v>1615.98</v>
      </c>
      <c r="K365" s="121" t="s">
        <v>123</v>
      </c>
      <c r="L365" s="30"/>
      <c r="M365" s="125" t="s">
        <v>17</v>
      </c>
      <c r="N365" s="126" t="s">
        <v>38</v>
      </c>
      <c r="O365" s="127">
        <v>4.3999999999999997E-2</v>
      </c>
      <c r="P365" s="127">
        <f>O365*H365</f>
        <v>71.10311999999999</v>
      </c>
      <c r="Q365" s="127">
        <v>8.0000000000000007E-5</v>
      </c>
      <c r="R365" s="127">
        <f>Q365*H365</f>
        <v>0.12927840000000002</v>
      </c>
      <c r="S365" s="127">
        <v>0</v>
      </c>
      <c r="T365" s="128">
        <f>S365*H365</f>
        <v>0</v>
      </c>
      <c r="AR365" s="129" t="s">
        <v>124</v>
      </c>
      <c r="AT365" s="129" t="s">
        <v>119</v>
      </c>
      <c r="AU365" s="129" t="s">
        <v>125</v>
      </c>
      <c r="AY365" s="18" t="s">
        <v>117</v>
      </c>
      <c r="BE365" s="130">
        <f>IF(N365="základní",J365,0)</f>
        <v>0</v>
      </c>
      <c r="BF365" s="130">
        <f>IF(N365="snížená",J365,0)</f>
        <v>1615.98</v>
      </c>
      <c r="BG365" s="130">
        <f>IF(N365="zákl. přenesená",J365,0)</f>
        <v>0</v>
      </c>
      <c r="BH365" s="130">
        <f>IF(N365="sníž. přenesená",J365,0)</f>
        <v>0</v>
      </c>
      <c r="BI365" s="130">
        <f>IF(N365="nulová",J365,0)</f>
        <v>0</v>
      </c>
      <c r="BJ365" s="18" t="s">
        <v>125</v>
      </c>
      <c r="BK365" s="130">
        <f>ROUND(I365*H365,2)</f>
        <v>1615.98</v>
      </c>
      <c r="BL365" s="18" t="s">
        <v>124</v>
      </c>
      <c r="BM365" s="129" t="s">
        <v>440</v>
      </c>
    </row>
    <row r="366" spans="2:65" s="1" customFormat="1" ht="11.25" x14ac:dyDescent="0.2">
      <c r="B366" s="30"/>
      <c r="D366" s="131" t="s">
        <v>127</v>
      </c>
      <c r="F366" s="132" t="s">
        <v>441</v>
      </c>
      <c r="L366" s="30"/>
      <c r="M366" s="133"/>
      <c r="T366" s="51"/>
      <c r="AT366" s="18" t="s">
        <v>127</v>
      </c>
      <c r="AU366" s="18" t="s">
        <v>125</v>
      </c>
    </row>
    <row r="367" spans="2:65" s="13" customFormat="1" ht="11.25" x14ac:dyDescent="0.2">
      <c r="B367" s="140"/>
      <c r="D367" s="135" t="s">
        <v>129</v>
      </c>
      <c r="E367" s="141" t="s">
        <v>17</v>
      </c>
      <c r="F367" s="142" t="s">
        <v>442</v>
      </c>
      <c r="H367" s="143">
        <v>1615.98</v>
      </c>
      <c r="L367" s="140"/>
      <c r="M367" s="144"/>
      <c r="T367" s="145"/>
      <c r="AT367" s="141" t="s">
        <v>129</v>
      </c>
      <c r="AU367" s="141" t="s">
        <v>125</v>
      </c>
      <c r="AV367" s="13" t="s">
        <v>125</v>
      </c>
      <c r="AW367" s="13" t="s">
        <v>28</v>
      </c>
      <c r="AX367" s="13" t="s">
        <v>71</v>
      </c>
      <c r="AY367" s="141" t="s">
        <v>117</v>
      </c>
    </row>
    <row r="368" spans="2:65" s="1" customFormat="1" ht="24.2" customHeight="1" x14ac:dyDescent="0.2">
      <c r="B368" s="30"/>
      <c r="C368" s="119" t="s">
        <v>443</v>
      </c>
      <c r="D368" s="119" t="s">
        <v>119</v>
      </c>
      <c r="E368" s="120" t="s">
        <v>444</v>
      </c>
      <c r="F368" s="121" t="s">
        <v>445</v>
      </c>
      <c r="G368" s="122" t="s">
        <v>446</v>
      </c>
      <c r="H368" s="123">
        <v>705.6</v>
      </c>
      <c r="I368" s="124">
        <v>1</v>
      </c>
      <c r="J368" s="124">
        <f>ROUND(I368*H368,2)</f>
        <v>705.6</v>
      </c>
      <c r="K368" s="121" t="s">
        <v>123</v>
      </c>
      <c r="L368" s="30"/>
      <c r="M368" s="125" t="s">
        <v>17</v>
      </c>
      <c r="N368" s="126" t="s">
        <v>38</v>
      </c>
      <c r="O368" s="127">
        <v>0.3</v>
      </c>
      <c r="P368" s="127">
        <f>O368*H368</f>
        <v>211.68</v>
      </c>
      <c r="Q368" s="127">
        <v>2.7599999999999999E-3</v>
      </c>
      <c r="R368" s="127">
        <f>Q368*H368</f>
        <v>1.9474560000000001</v>
      </c>
      <c r="S368" s="127">
        <v>0</v>
      </c>
      <c r="T368" s="128">
        <f>S368*H368</f>
        <v>0</v>
      </c>
      <c r="AR368" s="129" t="s">
        <v>124</v>
      </c>
      <c r="AT368" s="129" t="s">
        <v>119</v>
      </c>
      <c r="AU368" s="129" t="s">
        <v>125</v>
      </c>
      <c r="AY368" s="18" t="s">
        <v>117</v>
      </c>
      <c r="BE368" s="130">
        <f>IF(N368="základní",J368,0)</f>
        <v>0</v>
      </c>
      <c r="BF368" s="130">
        <f>IF(N368="snížená",J368,0)</f>
        <v>705.6</v>
      </c>
      <c r="BG368" s="130">
        <f>IF(N368="zákl. přenesená",J368,0)</f>
        <v>0</v>
      </c>
      <c r="BH368" s="130">
        <f>IF(N368="sníž. přenesená",J368,0)</f>
        <v>0</v>
      </c>
      <c r="BI368" s="130">
        <f>IF(N368="nulová",J368,0)</f>
        <v>0</v>
      </c>
      <c r="BJ368" s="18" t="s">
        <v>125</v>
      </c>
      <c r="BK368" s="130">
        <f>ROUND(I368*H368,2)</f>
        <v>705.6</v>
      </c>
      <c r="BL368" s="18" t="s">
        <v>124</v>
      </c>
      <c r="BM368" s="129" t="s">
        <v>447</v>
      </c>
    </row>
    <row r="369" spans="2:65" s="1" customFormat="1" ht="11.25" x14ac:dyDescent="0.2">
      <c r="B369" s="30"/>
      <c r="D369" s="131" t="s">
        <v>127</v>
      </c>
      <c r="F369" s="132" t="s">
        <v>448</v>
      </c>
      <c r="L369" s="30"/>
      <c r="M369" s="133"/>
      <c r="T369" s="51"/>
      <c r="AT369" s="18" t="s">
        <v>127</v>
      </c>
      <c r="AU369" s="18" t="s">
        <v>125</v>
      </c>
    </row>
    <row r="370" spans="2:65" s="13" customFormat="1" ht="11.25" x14ac:dyDescent="0.2">
      <c r="B370" s="140"/>
      <c r="D370" s="135" t="s">
        <v>129</v>
      </c>
      <c r="E370" s="141" t="s">
        <v>17</v>
      </c>
      <c r="F370" s="142" t="s">
        <v>449</v>
      </c>
      <c r="H370" s="143">
        <v>32</v>
      </c>
      <c r="L370" s="140"/>
      <c r="M370" s="144"/>
      <c r="T370" s="145"/>
      <c r="AT370" s="141" t="s">
        <v>129</v>
      </c>
      <c r="AU370" s="141" t="s">
        <v>125</v>
      </c>
      <c r="AV370" s="13" t="s">
        <v>125</v>
      </c>
      <c r="AW370" s="13" t="s">
        <v>28</v>
      </c>
      <c r="AX370" s="13" t="s">
        <v>66</v>
      </c>
      <c r="AY370" s="141" t="s">
        <v>117</v>
      </c>
    </row>
    <row r="371" spans="2:65" s="13" customFormat="1" ht="11.25" x14ac:dyDescent="0.2">
      <c r="B371" s="140"/>
      <c r="D371" s="135" t="s">
        <v>129</v>
      </c>
      <c r="E371" s="141" t="s">
        <v>17</v>
      </c>
      <c r="F371" s="142" t="s">
        <v>450</v>
      </c>
      <c r="H371" s="143">
        <v>350</v>
      </c>
      <c r="L371" s="140"/>
      <c r="M371" s="144"/>
      <c r="T371" s="145"/>
      <c r="AT371" s="141" t="s">
        <v>129</v>
      </c>
      <c r="AU371" s="141" t="s">
        <v>125</v>
      </c>
      <c r="AV371" s="13" t="s">
        <v>125</v>
      </c>
      <c r="AW371" s="13" t="s">
        <v>28</v>
      </c>
      <c r="AX371" s="13" t="s">
        <v>66</v>
      </c>
      <c r="AY371" s="141" t="s">
        <v>117</v>
      </c>
    </row>
    <row r="372" spans="2:65" s="13" customFormat="1" ht="11.25" x14ac:dyDescent="0.2">
      <c r="B372" s="140"/>
      <c r="D372" s="135" t="s">
        <v>129</v>
      </c>
      <c r="E372" s="141" t="s">
        <v>17</v>
      </c>
      <c r="F372" s="142" t="s">
        <v>451</v>
      </c>
      <c r="H372" s="143">
        <v>16.399999999999999</v>
      </c>
      <c r="L372" s="140"/>
      <c r="M372" s="144"/>
      <c r="T372" s="145"/>
      <c r="AT372" s="141" t="s">
        <v>129</v>
      </c>
      <c r="AU372" s="141" t="s">
        <v>125</v>
      </c>
      <c r="AV372" s="13" t="s">
        <v>125</v>
      </c>
      <c r="AW372" s="13" t="s">
        <v>28</v>
      </c>
      <c r="AX372" s="13" t="s">
        <v>66</v>
      </c>
      <c r="AY372" s="141" t="s">
        <v>117</v>
      </c>
    </row>
    <row r="373" spans="2:65" s="13" customFormat="1" ht="11.25" x14ac:dyDescent="0.2">
      <c r="B373" s="140"/>
      <c r="D373" s="135" t="s">
        <v>129</v>
      </c>
      <c r="E373" s="141" t="s">
        <v>17</v>
      </c>
      <c r="F373" s="142" t="s">
        <v>452</v>
      </c>
      <c r="H373" s="143">
        <v>105.6</v>
      </c>
      <c r="L373" s="140"/>
      <c r="M373" s="144"/>
      <c r="T373" s="145"/>
      <c r="AT373" s="141" t="s">
        <v>129</v>
      </c>
      <c r="AU373" s="141" t="s">
        <v>125</v>
      </c>
      <c r="AV373" s="13" t="s">
        <v>125</v>
      </c>
      <c r="AW373" s="13" t="s">
        <v>28</v>
      </c>
      <c r="AX373" s="13" t="s">
        <v>66</v>
      </c>
      <c r="AY373" s="141" t="s">
        <v>117</v>
      </c>
    </row>
    <row r="374" spans="2:65" s="13" customFormat="1" ht="11.25" x14ac:dyDescent="0.2">
      <c r="B374" s="140"/>
      <c r="D374" s="135" t="s">
        <v>129</v>
      </c>
      <c r="E374" s="141" t="s">
        <v>17</v>
      </c>
      <c r="F374" s="142" t="s">
        <v>453</v>
      </c>
      <c r="H374" s="143">
        <v>201.6</v>
      </c>
      <c r="L374" s="140"/>
      <c r="M374" s="144"/>
      <c r="T374" s="145"/>
      <c r="AT374" s="141" t="s">
        <v>129</v>
      </c>
      <c r="AU374" s="141" t="s">
        <v>125</v>
      </c>
      <c r="AV374" s="13" t="s">
        <v>125</v>
      </c>
      <c r="AW374" s="13" t="s">
        <v>28</v>
      </c>
      <c r="AX374" s="13" t="s">
        <v>66</v>
      </c>
      <c r="AY374" s="141" t="s">
        <v>117</v>
      </c>
    </row>
    <row r="375" spans="2:65" s="14" customFormat="1" ht="11.25" x14ac:dyDescent="0.2">
      <c r="B375" s="146"/>
      <c r="D375" s="135" t="s">
        <v>129</v>
      </c>
      <c r="E375" s="147" t="s">
        <v>17</v>
      </c>
      <c r="F375" s="148" t="s">
        <v>140</v>
      </c>
      <c r="H375" s="149">
        <v>705.6</v>
      </c>
      <c r="L375" s="146"/>
      <c r="M375" s="150"/>
      <c r="T375" s="151"/>
      <c r="AT375" s="147" t="s">
        <v>129</v>
      </c>
      <c r="AU375" s="147" t="s">
        <v>125</v>
      </c>
      <c r="AV375" s="14" t="s">
        <v>124</v>
      </c>
      <c r="AW375" s="14" t="s">
        <v>28</v>
      </c>
      <c r="AX375" s="14" t="s">
        <v>71</v>
      </c>
      <c r="AY375" s="147" t="s">
        <v>117</v>
      </c>
    </row>
    <row r="376" spans="2:65" s="1" customFormat="1" ht="16.5" customHeight="1" x14ac:dyDescent="0.2">
      <c r="B376" s="30"/>
      <c r="C376" s="152" t="s">
        <v>454</v>
      </c>
      <c r="D376" s="152" t="s">
        <v>194</v>
      </c>
      <c r="E376" s="153" t="s">
        <v>455</v>
      </c>
      <c r="F376" s="154" t="s">
        <v>456</v>
      </c>
      <c r="G376" s="155" t="s">
        <v>122</v>
      </c>
      <c r="H376" s="156">
        <v>77.616</v>
      </c>
      <c r="I376" s="157">
        <v>1</v>
      </c>
      <c r="J376" s="157">
        <f>ROUND(I376*H376,2)</f>
        <v>77.62</v>
      </c>
      <c r="K376" s="154" t="s">
        <v>123</v>
      </c>
      <c r="L376" s="158"/>
      <c r="M376" s="159" t="s">
        <v>17</v>
      </c>
      <c r="N376" s="160" t="s">
        <v>38</v>
      </c>
      <c r="O376" s="127">
        <v>0</v>
      </c>
      <c r="P376" s="127">
        <f>O376*H376</f>
        <v>0</v>
      </c>
      <c r="Q376" s="127">
        <v>5.9999999999999995E-4</v>
      </c>
      <c r="R376" s="127">
        <f>Q376*H376</f>
        <v>4.6569599999999996E-2</v>
      </c>
      <c r="S376" s="127">
        <v>0</v>
      </c>
      <c r="T376" s="128">
        <f>S376*H376</f>
        <v>0</v>
      </c>
      <c r="AR376" s="129" t="s">
        <v>168</v>
      </c>
      <c r="AT376" s="129" t="s">
        <v>194</v>
      </c>
      <c r="AU376" s="129" t="s">
        <v>125</v>
      </c>
      <c r="AY376" s="18" t="s">
        <v>117</v>
      </c>
      <c r="BE376" s="130">
        <f>IF(N376="základní",J376,0)</f>
        <v>0</v>
      </c>
      <c r="BF376" s="130">
        <f>IF(N376="snížená",J376,0)</f>
        <v>77.62</v>
      </c>
      <c r="BG376" s="130">
        <f>IF(N376="zákl. přenesená",J376,0)</f>
        <v>0</v>
      </c>
      <c r="BH376" s="130">
        <f>IF(N376="sníž. přenesená",J376,0)</f>
        <v>0</v>
      </c>
      <c r="BI376" s="130">
        <f>IF(N376="nulová",J376,0)</f>
        <v>0</v>
      </c>
      <c r="BJ376" s="18" t="s">
        <v>125</v>
      </c>
      <c r="BK376" s="130">
        <f>ROUND(I376*H376,2)</f>
        <v>77.62</v>
      </c>
      <c r="BL376" s="18" t="s">
        <v>124</v>
      </c>
      <c r="BM376" s="129" t="s">
        <v>457</v>
      </c>
    </row>
    <row r="377" spans="2:65" s="13" customFormat="1" ht="11.25" x14ac:dyDescent="0.2">
      <c r="B377" s="140"/>
      <c r="D377" s="135" t="s">
        <v>129</v>
      </c>
      <c r="E377" s="141" t="s">
        <v>17</v>
      </c>
      <c r="F377" s="142" t="s">
        <v>458</v>
      </c>
      <c r="H377" s="143">
        <v>70.56</v>
      </c>
      <c r="L377" s="140"/>
      <c r="M377" s="144"/>
      <c r="T377" s="145"/>
      <c r="AT377" s="141" t="s">
        <v>129</v>
      </c>
      <c r="AU377" s="141" t="s">
        <v>125</v>
      </c>
      <c r="AV377" s="13" t="s">
        <v>125</v>
      </c>
      <c r="AW377" s="13" t="s">
        <v>28</v>
      </c>
      <c r="AX377" s="13" t="s">
        <v>71</v>
      </c>
      <c r="AY377" s="141" t="s">
        <v>117</v>
      </c>
    </row>
    <row r="378" spans="2:65" s="13" customFormat="1" ht="11.25" x14ac:dyDescent="0.2">
      <c r="B378" s="140"/>
      <c r="D378" s="135" t="s">
        <v>129</v>
      </c>
      <c r="F378" s="142" t="s">
        <v>459</v>
      </c>
      <c r="H378" s="143">
        <v>77.616</v>
      </c>
      <c r="L378" s="140"/>
      <c r="M378" s="144"/>
      <c r="T378" s="145"/>
      <c r="AT378" s="141" t="s">
        <v>129</v>
      </c>
      <c r="AU378" s="141" t="s">
        <v>125</v>
      </c>
      <c r="AV378" s="13" t="s">
        <v>125</v>
      </c>
      <c r="AW378" s="13" t="s">
        <v>4</v>
      </c>
      <c r="AX378" s="13" t="s">
        <v>71</v>
      </c>
      <c r="AY378" s="141" t="s">
        <v>117</v>
      </c>
    </row>
    <row r="379" spans="2:65" s="1" customFormat="1" ht="24.2" customHeight="1" x14ac:dyDescent="0.2">
      <c r="B379" s="30"/>
      <c r="C379" s="119" t="s">
        <v>460</v>
      </c>
      <c r="D379" s="119" t="s">
        <v>119</v>
      </c>
      <c r="E379" s="120" t="s">
        <v>461</v>
      </c>
      <c r="F379" s="121" t="s">
        <v>462</v>
      </c>
      <c r="G379" s="122" t="s">
        <v>122</v>
      </c>
      <c r="H379" s="123">
        <v>125.376</v>
      </c>
      <c r="I379" s="124">
        <v>1</v>
      </c>
      <c r="J379" s="124">
        <f>ROUND(I379*H379,2)</f>
        <v>125.38</v>
      </c>
      <c r="K379" s="121" t="s">
        <v>123</v>
      </c>
      <c r="L379" s="30"/>
      <c r="M379" s="125" t="s">
        <v>17</v>
      </c>
      <c r="N379" s="126" t="s">
        <v>38</v>
      </c>
      <c r="O379" s="127">
        <v>0.15</v>
      </c>
      <c r="P379" s="127">
        <f>O379*H379</f>
        <v>18.8064</v>
      </c>
      <c r="Q379" s="127">
        <v>3.7799999999999999E-3</v>
      </c>
      <c r="R379" s="127">
        <f>Q379*H379</f>
        <v>0.47392128</v>
      </c>
      <c r="S379" s="127">
        <v>0</v>
      </c>
      <c r="T379" s="128">
        <f>S379*H379</f>
        <v>0</v>
      </c>
      <c r="AR379" s="129" t="s">
        <v>124</v>
      </c>
      <c r="AT379" s="129" t="s">
        <v>119</v>
      </c>
      <c r="AU379" s="129" t="s">
        <v>125</v>
      </c>
      <c r="AY379" s="18" t="s">
        <v>117</v>
      </c>
      <c r="BE379" s="130">
        <f>IF(N379="základní",J379,0)</f>
        <v>0</v>
      </c>
      <c r="BF379" s="130">
        <f>IF(N379="snížená",J379,0)</f>
        <v>125.38</v>
      </c>
      <c r="BG379" s="130">
        <f>IF(N379="zákl. přenesená",J379,0)</f>
        <v>0</v>
      </c>
      <c r="BH379" s="130">
        <f>IF(N379="sníž. přenesená",J379,0)</f>
        <v>0</v>
      </c>
      <c r="BI379" s="130">
        <f>IF(N379="nulová",J379,0)</f>
        <v>0</v>
      </c>
      <c r="BJ379" s="18" t="s">
        <v>125</v>
      </c>
      <c r="BK379" s="130">
        <f>ROUND(I379*H379,2)</f>
        <v>125.38</v>
      </c>
      <c r="BL379" s="18" t="s">
        <v>124</v>
      </c>
      <c r="BM379" s="129" t="s">
        <v>463</v>
      </c>
    </row>
    <row r="380" spans="2:65" s="1" customFormat="1" ht="11.25" x14ac:dyDescent="0.2">
      <c r="B380" s="30"/>
      <c r="D380" s="131" t="s">
        <v>127</v>
      </c>
      <c r="F380" s="132" t="s">
        <v>464</v>
      </c>
      <c r="L380" s="30"/>
      <c r="M380" s="133"/>
      <c r="T380" s="51"/>
      <c r="AT380" s="18" t="s">
        <v>127</v>
      </c>
      <c r="AU380" s="18" t="s">
        <v>125</v>
      </c>
    </row>
    <row r="381" spans="2:65" s="12" customFormat="1" ht="11.25" x14ac:dyDescent="0.2">
      <c r="B381" s="134"/>
      <c r="D381" s="135" t="s">
        <v>129</v>
      </c>
      <c r="E381" s="136" t="s">
        <v>17</v>
      </c>
      <c r="F381" s="137" t="s">
        <v>465</v>
      </c>
      <c r="H381" s="136" t="s">
        <v>17</v>
      </c>
      <c r="L381" s="134"/>
      <c r="M381" s="138"/>
      <c r="T381" s="139"/>
      <c r="AT381" s="136" t="s">
        <v>129</v>
      </c>
      <c r="AU381" s="136" t="s">
        <v>125</v>
      </c>
      <c r="AV381" s="12" t="s">
        <v>71</v>
      </c>
      <c r="AW381" s="12" t="s">
        <v>28</v>
      </c>
      <c r="AX381" s="12" t="s">
        <v>66</v>
      </c>
      <c r="AY381" s="136" t="s">
        <v>117</v>
      </c>
    </row>
    <row r="382" spans="2:65" s="13" customFormat="1" ht="22.5" x14ac:dyDescent="0.2">
      <c r="B382" s="140"/>
      <c r="D382" s="135" t="s">
        <v>129</v>
      </c>
      <c r="E382" s="141" t="s">
        <v>17</v>
      </c>
      <c r="F382" s="142" t="s">
        <v>389</v>
      </c>
      <c r="H382" s="143">
        <v>18.539000000000001</v>
      </c>
      <c r="L382" s="140"/>
      <c r="M382" s="144"/>
      <c r="T382" s="145"/>
      <c r="AT382" s="141" t="s">
        <v>129</v>
      </c>
      <c r="AU382" s="141" t="s">
        <v>125</v>
      </c>
      <c r="AV382" s="13" t="s">
        <v>125</v>
      </c>
      <c r="AW382" s="13" t="s">
        <v>28</v>
      </c>
      <c r="AX382" s="13" t="s">
        <v>66</v>
      </c>
      <c r="AY382" s="141" t="s">
        <v>117</v>
      </c>
    </row>
    <row r="383" spans="2:65" s="13" customFormat="1" ht="11.25" x14ac:dyDescent="0.2">
      <c r="B383" s="140"/>
      <c r="D383" s="135" t="s">
        <v>129</v>
      </c>
      <c r="E383" s="141" t="s">
        <v>17</v>
      </c>
      <c r="F383" s="142" t="s">
        <v>466</v>
      </c>
      <c r="H383" s="143">
        <v>4.9370000000000003</v>
      </c>
      <c r="L383" s="140"/>
      <c r="M383" s="144"/>
      <c r="T383" s="145"/>
      <c r="AT383" s="141" t="s">
        <v>129</v>
      </c>
      <c r="AU383" s="141" t="s">
        <v>125</v>
      </c>
      <c r="AV383" s="13" t="s">
        <v>125</v>
      </c>
      <c r="AW383" s="13" t="s">
        <v>28</v>
      </c>
      <c r="AX383" s="13" t="s">
        <v>66</v>
      </c>
      <c r="AY383" s="141" t="s">
        <v>117</v>
      </c>
    </row>
    <row r="384" spans="2:65" s="13" customFormat="1" ht="11.25" x14ac:dyDescent="0.2">
      <c r="B384" s="140"/>
      <c r="D384" s="135" t="s">
        <v>129</v>
      </c>
      <c r="E384" s="141" t="s">
        <v>17</v>
      </c>
      <c r="F384" s="142" t="s">
        <v>391</v>
      </c>
      <c r="H384" s="143">
        <v>15.875999999999999</v>
      </c>
      <c r="L384" s="140"/>
      <c r="M384" s="144"/>
      <c r="T384" s="145"/>
      <c r="AT384" s="141" t="s">
        <v>129</v>
      </c>
      <c r="AU384" s="141" t="s">
        <v>125</v>
      </c>
      <c r="AV384" s="13" t="s">
        <v>125</v>
      </c>
      <c r="AW384" s="13" t="s">
        <v>28</v>
      </c>
      <c r="AX384" s="13" t="s">
        <v>66</v>
      </c>
      <c r="AY384" s="141" t="s">
        <v>117</v>
      </c>
    </row>
    <row r="385" spans="2:65" s="13" customFormat="1" ht="11.25" x14ac:dyDescent="0.2">
      <c r="B385" s="140"/>
      <c r="D385" s="135" t="s">
        <v>129</v>
      </c>
      <c r="E385" s="141" t="s">
        <v>17</v>
      </c>
      <c r="F385" s="142" t="s">
        <v>392</v>
      </c>
      <c r="H385" s="143">
        <v>58.031999999999996</v>
      </c>
      <c r="L385" s="140"/>
      <c r="M385" s="144"/>
      <c r="T385" s="145"/>
      <c r="AT385" s="141" t="s">
        <v>129</v>
      </c>
      <c r="AU385" s="141" t="s">
        <v>125</v>
      </c>
      <c r="AV385" s="13" t="s">
        <v>125</v>
      </c>
      <c r="AW385" s="13" t="s">
        <v>28</v>
      </c>
      <c r="AX385" s="13" t="s">
        <v>66</v>
      </c>
      <c r="AY385" s="141" t="s">
        <v>117</v>
      </c>
    </row>
    <row r="386" spans="2:65" s="13" customFormat="1" ht="11.25" x14ac:dyDescent="0.2">
      <c r="B386" s="140"/>
      <c r="D386" s="135" t="s">
        <v>129</v>
      </c>
      <c r="E386" s="141" t="s">
        <v>17</v>
      </c>
      <c r="F386" s="142" t="s">
        <v>393</v>
      </c>
      <c r="H386" s="143">
        <v>-6.24</v>
      </c>
      <c r="L386" s="140"/>
      <c r="M386" s="144"/>
      <c r="T386" s="145"/>
      <c r="AT386" s="141" t="s">
        <v>129</v>
      </c>
      <c r="AU386" s="141" t="s">
        <v>125</v>
      </c>
      <c r="AV386" s="13" t="s">
        <v>125</v>
      </c>
      <c r="AW386" s="13" t="s">
        <v>28</v>
      </c>
      <c r="AX386" s="13" t="s">
        <v>66</v>
      </c>
      <c r="AY386" s="141" t="s">
        <v>117</v>
      </c>
    </row>
    <row r="387" spans="2:65" s="13" customFormat="1" ht="11.25" x14ac:dyDescent="0.2">
      <c r="B387" s="140"/>
      <c r="D387" s="135" t="s">
        <v>129</v>
      </c>
      <c r="E387" s="141" t="s">
        <v>17</v>
      </c>
      <c r="F387" s="142" t="s">
        <v>467</v>
      </c>
      <c r="H387" s="143">
        <v>5.72</v>
      </c>
      <c r="L387" s="140"/>
      <c r="M387" s="144"/>
      <c r="T387" s="145"/>
      <c r="AT387" s="141" t="s">
        <v>129</v>
      </c>
      <c r="AU387" s="141" t="s">
        <v>125</v>
      </c>
      <c r="AV387" s="13" t="s">
        <v>125</v>
      </c>
      <c r="AW387" s="13" t="s">
        <v>28</v>
      </c>
      <c r="AX387" s="13" t="s">
        <v>66</v>
      </c>
      <c r="AY387" s="141" t="s">
        <v>117</v>
      </c>
    </row>
    <row r="388" spans="2:65" s="13" customFormat="1" ht="11.25" x14ac:dyDescent="0.2">
      <c r="B388" s="140"/>
      <c r="D388" s="135" t="s">
        <v>129</v>
      </c>
      <c r="E388" s="141" t="s">
        <v>17</v>
      </c>
      <c r="F388" s="142" t="s">
        <v>468</v>
      </c>
      <c r="H388" s="143">
        <v>28.512</v>
      </c>
      <c r="L388" s="140"/>
      <c r="M388" s="144"/>
      <c r="T388" s="145"/>
      <c r="AT388" s="141" t="s">
        <v>129</v>
      </c>
      <c r="AU388" s="141" t="s">
        <v>125</v>
      </c>
      <c r="AV388" s="13" t="s">
        <v>125</v>
      </c>
      <c r="AW388" s="13" t="s">
        <v>28</v>
      </c>
      <c r="AX388" s="13" t="s">
        <v>66</v>
      </c>
      <c r="AY388" s="141" t="s">
        <v>117</v>
      </c>
    </row>
    <row r="389" spans="2:65" s="14" customFormat="1" ht="11.25" x14ac:dyDescent="0.2">
      <c r="B389" s="146"/>
      <c r="D389" s="135" t="s">
        <v>129</v>
      </c>
      <c r="E389" s="147" t="s">
        <v>17</v>
      </c>
      <c r="F389" s="148" t="s">
        <v>140</v>
      </c>
      <c r="H389" s="149">
        <v>125.376</v>
      </c>
      <c r="L389" s="146"/>
      <c r="M389" s="150"/>
      <c r="T389" s="151"/>
      <c r="AT389" s="147" t="s">
        <v>129</v>
      </c>
      <c r="AU389" s="147" t="s">
        <v>125</v>
      </c>
      <c r="AV389" s="14" t="s">
        <v>124</v>
      </c>
      <c r="AW389" s="14" t="s">
        <v>28</v>
      </c>
      <c r="AX389" s="14" t="s">
        <v>71</v>
      </c>
      <c r="AY389" s="147" t="s">
        <v>117</v>
      </c>
    </row>
    <row r="390" spans="2:65" s="1" customFormat="1" ht="16.5" customHeight="1" x14ac:dyDescent="0.2">
      <c r="B390" s="30"/>
      <c r="C390" s="119" t="s">
        <v>469</v>
      </c>
      <c r="D390" s="119" t="s">
        <v>119</v>
      </c>
      <c r="E390" s="120" t="s">
        <v>470</v>
      </c>
      <c r="F390" s="121" t="s">
        <v>471</v>
      </c>
      <c r="G390" s="122" t="s">
        <v>122</v>
      </c>
      <c r="H390" s="123">
        <v>96.864000000000004</v>
      </c>
      <c r="I390" s="124">
        <v>1</v>
      </c>
      <c r="J390" s="124">
        <f>ROUND(I390*H390,2)</f>
        <v>96.86</v>
      </c>
      <c r="K390" s="121" t="s">
        <v>123</v>
      </c>
      <c r="L390" s="30"/>
      <c r="M390" s="125" t="s">
        <v>17</v>
      </c>
      <c r="N390" s="126" t="s">
        <v>38</v>
      </c>
      <c r="O390" s="127">
        <v>7.4999999999999997E-2</v>
      </c>
      <c r="P390" s="127">
        <f>O390*H390</f>
        <v>7.2648000000000001</v>
      </c>
      <c r="Q390" s="127">
        <v>1.8000000000000001E-4</v>
      </c>
      <c r="R390" s="127">
        <f>Q390*H390</f>
        <v>1.7435520000000003E-2</v>
      </c>
      <c r="S390" s="127">
        <v>0</v>
      </c>
      <c r="T390" s="128">
        <f>S390*H390</f>
        <v>0</v>
      </c>
      <c r="AR390" s="129" t="s">
        <v>124</v>
      </c>
      <c r="AT390" s="129" t="s">
        <v>119</v>
      </c>
      <c r="AU390" s="129" t="s">
        <v>125</v>
      </c>
      <c r="AY390" s="18" t="s">
        <v>117</v>
      </c>
      <c r="BE390" s="130">
        <f>IF(N390="základní",J390,0)</f>
        <v>0</v>
      </c>
      <c r="BF390" s="130">
        <f>IF(N390="snížená",J390,0)</f>
        <v>96.86</v>
      </c>
      <c r="BG390" s="130">
        <f>IF(N390="zákl. přenesená",J390,0)</f>
        <v>0</v>
      </c>
      <c r="BH390" s="130">
        <f>IF(N390="sníž. přenesená",J390,0)</f>
        <v>0</v>
      </c>
      <c r="BI390" s="130">
        <f>IF(N390="nulová",J390,0)</f>
        <v>0</v>
      </c>
      <c r="BJ390" s="18" t="s">
        <v>125</v>
      </c>
      <c r="BK390" s="130">
        <f>ROUND(I390*H390,2)</f>
        <v>96.86</v>
      </c>
      <c r="BL390" s="18" t="s">
        <v>124</v>
      </c>
      <c r="BM390" s="129" t="s">
        <v>472</v>
      </c>
    </row>
    <row r="391" spans="2:65" s="1" customFormat="1" ht="11.25" x14ac:dyDescent="0.2">
      <c r="B391" s="30"/>
      <c r="D391" s="131" t="s">
        <v>127</v>
      </c>
      <c r="F391" s="132" t="s">
        <v>473</v>
      </c>
      <c r="L391" s="30"/>
      <c r="M391" s="133"/>
      <c r="T391" s="51"/>
      <c r="AT391" s="18" t="s">
        <v>127</v>
      </c>
      <c r="AU391" s="18" t="s">
        <v>125</v>
      </c>
    </row>
    <row r="392" spans="2:65" s="12" customFormat="1" ht="11.25" x14ac:dyDescent="0.2">
      <c r="B392" s="134"/>
      <c r="D392" s="135" t="s">
        <v>129</v>
      </c>
      <c r="E392" s="136" t="s">
        <v>17</v>
      </c>
      <c r="F392" s="137" t="s">
        <v>291</v>
      </c>
      <c r="H392" s="136" t="s">
        <v>17</v>
      </c>
      <c r="L392" s="134"/>
      <c r="M392" s="138"/>
      <c r="T392" s="139"/>
      <c r="AT392" s="136" t="s">
        <v>129</v>
      </c>
      <c r="AU392" s="136" t="s">
        <v>125</v>
      </c>
      <c r="AV392" s="12" t="s">
        <v>71</v>
      </c>
      <c r="AW392" s="12" t="s">
        <v>28</v>
      </c>
      <c r="AX392" s="12" t="s">
        <v>66</v>
      </c>
      <c r="AY392" s="136" t="s">
        <v>117</v>
      </c>
    </row>
    <row r="393" spans="2:65" s="13" customFormat="1" ht="22.5" x14ac:dyDescent="0.2">
      <c r="B393" s="140"/>
      <c r="D393" s="135" t="s">
        <v>129</v>
      </c>
      <c r="E393" s="141" t="s">
        <v>17</v>
      </c>
      <c r="F393" s="142" t="s">
        <v>389</v>
      </c>
      <c r="H393" s="143">
        <v>18.539000000000001</v>
      </c>
      <c r="L393" s="140"/>
      <c r="M393" s="144"/>
      <c r="T393" s="145"/>
      <c r="AT393" s="141" t="s">
        <v>129</v>
      </c>
      <c r="AU393" s="141" t="s">
        <v>125</v>
      </c>
      <c r="AV393" s="13" t="s">
        <v>125</v>
      </c>
      <c r="AW393" s="13" t="s">
        <v>28</v>
      </c>
      <c r="AX393" s="13" t="s">
        <v>66</v>
      </c>
      <c r="AY393" s="141" t="s">
        <v>117</v>
      </c>
    </row>
    <row r="394" spans="2:65" s="13" customFormat="1" ht="11.25" x14ac:dyDescent="0.2">
      <c r="B394" s="140"/>
      <c r="D394" s="135" t="s">
        <v>129</v>
      </c>
      <c r="E394" s="141" t="s">
        <v>17</v>
      </c>
      <c r="F394" s="142" t="s">
        <v>466</v>
      </c>
      <c r="H394" s="143">
        <v>4.9370000000000003</v>
      </c>
      <c r="L394" s="140"/>
      <c r="M394" s="144"/>
      <c r="T394" s="145"/>
      <c r="AT394" s="141" t="s">
        <v>129</v>
      </c>
      <c r="AU394" s="141" t="s">
        <v>125</v>
      </c>
      <c r="AV394" s="13" t="s">
        <v>125</v>
      </c>
      <c r="AW394" s="13" t="s">
        <v>28</v>
      </c>
      <c r="AX394" s="13" t="s">
        <v>66</v>
      </c>
      <c r="AY394" s="141" t="s">
        <v>117</v>
      </c>
    </row>
    <row r="395" spans="2:65" s="13" customFormat="1" ht="11.25" x14ac:dyDescent="0.2">
      <c r="B395" s="140"/>
      <c r="D395" s="135" t="s">
        <v>129</v>
      </c>
      <c r="E395" s="141" t="s">
        <v>17</v>
      </c>
      <c r="F395" s="142" t="s">
        <v>391</v>
      </c>
      <c r="H395" s="143">
        <v>15.875999999999999</v>
      </c>
      <c r="L395" s="140"/>
      <c r="M395" s="144"/>
      <c r="T395" s="145"/>
      <c r="AT395" s="141" t="s">
        <v>129</v>
      </c>
      <c r="AU395" s="141" t="s">
        <v>125</v>
      </c>
      <c r="AV395" s="13" t="s">
        <v>125</v>
      </c>
      <c r="AW395" s="13" t="s">
        <v>28</v>
      </c>
      <c r="AX395" s="13" t="s">
        <v>66</v>
      </c>
      <c r="AY395" s="141" t="s">
        <v>117</v>
      </c>
    </row>
    <row r="396" spans="2:65" s="13" customFormat="1" ht="11.25" x14ac:dyDescent="0.2">
      <c r="B396" s="140"/>
      <c r="D396" s="135" t="s">
        <v>129</v>
      </c>
      <c r="E396" s="141" t="s">
        <v>17</v>
      </c>
      <c r="F396" s="142" t="s">
        <v>392</v>
      </c>
      <c r="H396" s="143">
        <v>58.031999999999996</v>
      </c>
      <c r="L396" s="140"/>
      <c r="M396" s="144"/>
      <c r="T396" s="145"/>
      <c r="AT396" s="141" t="s">
        <v>129</v>
      </c>
      <c r="AU396" s="141" t="s">
        <v>125</v>
      </c>
      <c r="AV396" s="13" t="s">
        <v>125</v>
      </c>
      <c r="AW396" s="13" t="s">
        <v>28</v>
      </c>
      <c r="AX396" s="13" t="s">
        <v>66</v>
      </c>
      <c r="AY396" s="141" t="s">
        <v>117</v>
      </c>
    </row>
    <row r="397" spans="2:65" s="13" customFormat="1" ht="11.25" x14ac:dyDescent="0.2">
      <c r="B397" s="140"/>
      <c r="D397" s="135" t="s">
        <v>129</v>
      </c>
      <c r="E397" s="141" t="s">
        <v>17</v>
      </c>
      <c r="F397" s="142" t="s">
        <v>393</v>
      </c>
      <c r="H397" s="143">
        <v>-6.24</v>
      </c>
      <c r="L397" s="140"/>
      <c r="M397" s="144"/>
      <c r="T397" s="145"/>
      <c r="AT397" s="141" t="s">
        <v>129</v>
      </c>
      <c r="AU397" s="141" t="s">
        <v>125</v>
      </c>
      <c r="AV397" s="13" t="s">
        <v>125</v>
      </c>
      <c r="AW397" s="13" t="s">
        <v>28</v>
      </c>
      <c r="AX397" s="13" t="s">
        <v>66</v>
      </c>
      <c r="AY397" s="141" t="s">
        <v>117</v>
      </c>
    </row>
    <row r="398" spans="2:65" s="13" customFormat="1" ht="11.25" x14ac:dyDescent="0.2">
      <c r="B398" s="140"/>
      <c r="D398" s="135" t="s">
        <v>129</v>
      </c>
      <c r="E398" s="141" t="s">
        <v>17</v>
      </c>
      <c r="F398" s="142" t="s">
        <v>467</v>
      </c>
      <c r="H398" s="143">
        <v>5.72</v>
      </c>
      <c r="L398" s="140"/>
      <c r="M398" s="144"/>
      <c r="T398" s="145"/>
      <c r="AT398" s="141" t="s">
        <v>129</v>
      </c>
      <c r="AU398" s="141" t="s">
        <v>125</v>
      </c>
      <c r="AV398" s="13" t="s">
        <v>125</v>
      </c>
      <c r="AW398" s="13" t="s">
        <v>28</v>
      </c>
      <c r="AX398" s="13" t="s">
        <v>66</v>
      </c>
      <c r="AY398" s="141" t="s">
        <v>117</v>
      </c>
    </row>
    <row r="399" spans="2:65" s="14" customFormat="1" ht="11.25" x14ac:dyDescent="0.2">
      <c r="B399" s="146"/>
      <c r="D399" s="135" t="s">
        <v>129</v>
      </c>
      <c r="E399" s="147" t="s">
        <v>17</v>
      </c>
      <c r="F399" s="148" t="s">
        <v>140</v>
      </c>
      <c r="H399" s="149">
        <v>96.864000000000004</v>
      </c>
      <c r="L399" s="146"/>
      <c r="M399" s="150"/>
      <c r="T399" s="151"/>
      <c r="AT399" s="147" t="s">
        <v>129</v>
      </c>
      <c r="AU399" s="147" t="s">
        <v>125</v>
      </c>
      <c r="AV399" s="14" t="s">
        <v>124</v>
      </c>
      <c r="AW399" s="14" t="s">
        <v>28</v>
      </c>
      <c r="AX399" s="14" t="s">
        <v>71</v>
      </c>
      <c r="AY399" s="147" t="s">
        <v>117</v>
      </c>
    </row>
    <row r="400" spans="2:65" s="1" customFormat="1" ht="21.75" customHeight="1" x14ac:dyDescent="0.2">
      <c r="B400" s="30"/>
      <c r="C400" s="119" t="s">
        <v>474</v>
      </c>
      <c r="D400" s="119" t="s">
        <v>119</v>
      </c>
      <c r="E400" s="120" t="s">
        <v>475</v>
      </c>
      <c r="F400" s="121" t="s">
        <v>476</v>
      </c>
      <c r="G400" s="122" t="s">
        <v>122</v>
      </c>
      <c r="H400" s="123">
        <v>96.864000000000004</v>
      </c>
      <c r="I400" s="124">
        <v>1</v>
      </c>
      <c r="J400" s="124">
        <f>ROUND(I400*H400,2)</f>
        <v>96.86</v>
      </c>
      <c r="K400" s="121" t="s">
        <v>123</v>
      </c>
      <c r="L400" s="30"/>
      <c r="M400" s="125" t="s">
        <v>17</v>
      </c>
      <c r="N400" s="126" t="s">
        <v>38</v>
      </c>
      <c r="O400" s="127">
        <v>0.29399999999999998</v>
      </c>
      <c r="P400" s="127">
        <f>O400*H400</f>
        <v>28.478016</v>
      </c>
      <c r="Q400" s="127">
        <v>5.7000000000000002E-3</v>
      </c>
      <c r="R400" s="127">
        <f>Q400*H400</f>
        <v>0.55212480000000008</v>
      </c>
      <c r="S400" s="127">
        <v>0</v>
      </c>
      <c r="T400" s="128">
        <f>S400*H400</f>
        <v>0</v>
      </c>
      <c r="AR400" s="129" t="s">
        <v>124</v>
      </c>
      <c r="AT400" s="129" t="s">
        <v>119</v>
      </c>
      <c r="AU400" s="129" t="s">
        <v>125</v>
      </c>
      <c r="AY400" s="18" t="s">
        <v>117</v>
      </c>
      <c r="BE400" s="130">
        <f>IF(N400="základní",J400,0)</f>
        <v>0</v>
      </c>
      <c r="BF400" s="130">
        <f>IF(N400="snížená",J400,0)</f>
        <v>96.86</v>
      </c>
      <c r="BG400" s="130">
        <f>IF(N400="zákl. přenesená",J400,0)</f>
        <v>0</v>
      </c>
      <c r="BH400" s="130">
        <f>IF(N400="sníž. přenesená",J400,0)</f>
        <v>0</v>
      </c>
      <c r="BI400" s="130">
        <f>IF(N400="nulová",J400,0)</f>
        <v>0</v>
      </c>
      <c r="BJ400" s="18" t="s">
        <v>125</v>
      </c>
      <c r="BK400" s="130">
        <f>ROUND(I400*H400,2)</f>
        <v>96.86</v>
      </c>
      <c r="BL400" s="18" t="s">
        <v>124</v>
      </c>
      <c r="BM400" s="129" t="s">
        <v>477</v>
      </c>
    </row>
    <row r="401" spans="2:65" s="1" customFormat="1" ht="11.25" x14ac:dyDescent="0.2">
      <c r="B401" s="30"/>
      <c r="D401" s="131" t="s">
        <v>127</v>
      </c>
      <c r="F401" s="132" t="s">
        <v>478</v>
      </c>
      <c r="L401" s="30"/>
      <c r="M401" s="133"/>
      <c r="T401" s="51"/>
      <c r="AT401" s="18" t="s">
        <v>127</v>
      </c>
      <c r="AU401" s="18" t="s">
        <v>125</v>
      </c>
    </row>
    <row r="402" spans="2:65" s="1" customFormat="1" ht="16.5" customHeight="1" x14ac:dyDescent="0.2">
      <c r="B402" s="30"/>
      <c r="C402" s="119" t="s">
        <v>479</v>
      </c>
      <c r="D402" s="119" t="s">
        <v>119</v>
      </c>
      <c r="E402" s="120" t="s">
        <v>480</v>
      </c>
      <c r="F402" s="121" t="s">
        <v>481</v>
      </c>
      <c r="G402" s="122" t="s">
        <v>122</v>
      </c>
      <c r="H402" s="123">
        <v>1803.3679999999999</v>
      </c>
      <c r="I402" s="124">
        <v>1</v>
      </c>
      <c r="J402" s="124">
        <f>ROUND(I402*H402,2)</f>
        <v>1803.37</v>
      </c>
      <c r="K402" s="121" t="s">
        <v>123</v>
      </c>
      <c r="L402" s="30"/>
      <c r="M402" s="125" t="s">
        <v>17</v>
      </c>
      <c r="N402" s="126" t="s">
        <v>38</v>
      </c>
      <c r="O402" s="127">
        <v>7.4999999999999997E-2</v>
      </c>
      <c r="P402" s="127">
        <f>O402*H402</f>
        <v>135.2526</v>
      </c>
      <c r="Q402" s="127">
        <v>1.3999999999999999E-4</v>
      </c>
      <c r="R402" s="127">
        <f>Q402*H402</f>
        <v>0.25247151999999995</v>
      </c>
      <c r="S402" s="127">
        <v>0</v>
      </c>
      <c r="T402" s="128">
        <f>S402*H402</f>
        <v>0</v>
      </c>
      <c r="AR402" s="129" t="s">
        <v>124</v>
      </c>
      <c r="AT402" s="129" t="s">
        <v>119</v>
      </c>
      <c r="AU402" s="129" t="s">
        <v>125</v>
      </c>
      <c r="AY402" s="18" t="s">
        <v>117</v>
      </c>
      <c r="BE402" s="130">
        <f>IF(N402="základní",J402,0)</f>
        <v>0</v>
      </c>
      <c r="BF402" s="130">
        <f>IF(N402="snížená",J402,0)</f>
        <v>1803.37</v>
      </c>
      <c r="BG402" s="130">
        <f>IF(N402="zákl. přenesená",J402,0)</f>
        <v>0</v>
      </c>
      <c r="BH402" s="130">
        <f>IF(N402="sníž. přenesená",J402,0)</f>
        <v>0</v>
      </c>
      <c r="BI402" s="130">
        <f>IF(N402="nulová",J402,0)</f>
        <v>0</v>
      </c>
      <c r="BJ402" s="18" t="s">
        <v>125</v>
      </c>
      <c r="BK402" s="130">
        <f>ROUND(I402*H402,2)</f>
        <v>1803.37</v>
      </c>
      <c r="BL402" s="18" t="s">
        <v>124</v>
      </c>
      <c r="BM402" s="129" t="s">
        <v>482</v>
      </c>
    </row>
    <row r="403" spans="2:65" s="1" customFormat="1" ht="11.25" x14ac:dyDescent="0.2">
      <c r="B403" s="30"/>
      <c r="D403" s="131" t="s">
        <v>127</v>
      </c>
      <c r="F403" s="132" t="s">
        <v>483</v>
      </c>
      <c r="L403" s="30"/>
      <c r="M403" s="133"/>
      <c r="T403" s="51"/>
      <c r="AT403" s="18" t="s">
        <v>127</v>
      </c>
      <c r="AU403" s="18" t="s">
        <v>125</v>
      </c>
    </row>
    <row r="404" spans="2:65" s="13" customFormat="1" ht="22.5" x14ac:dyDescent="0.2">
      <c r="B404" s="140"/>
      <c r="D404" s="135" t="s">
        <v>129</v>
      </c>
      <c r="E404" s="141" t="s">
        <v>17</v>
      </c>
      <c r="F404" s="142" t="s">
        <v>426</v>
      </c>
      <c r="H404" s="143">
        <v>1816.308</v>
      </c>
      <c r="L404" s="140"/>
      <c r="M404" s="144"/>
      <c r="T404" s="145"/>
      <c r="AT404" s="141" t="s">
        <v>129</v>
      </c>
      <c r="AU404" s="141" t="s">
        <v>125</v>
      </c>
      <c r="AV404" s="13" t="s">
        <v>125</v>
      </c>
      <c r="AW404" s="13" t="s">
        <v>28</v>
      </c>
      <c r="AX404" s="13" t="s">
        <v>66</v>
      </c>
      <c r="AY404" s="141" t="s">
        <v>117</v>
      </c>
    </row>
    <row r="405" spans="2:65" s="13" customFormat="1" ht="11.25" x14ac:dyDescent="0.2">
      <c r="B405" s="140"/>
      <c r="D405" s="135" t="s">
        <v>129</v>
      </c>
      <c r="E405" s="141" t="s">
        <v>17</v>
      </c>
      <c r="F405" s="142" t="s">
        <v>427</v>
      </c>
      <c r="H405" s="143">
        <v>4.7450000000000001</v>
      </c>
      <c r="L405" s="140"/>
      <c r="M405" s="144"/>
      <c r="T405" s="145"/>
      <c r="AT405" s="141" t="s">
        <v>129</v>
      </c>
      <c r="AU405" s="141" t="s">
        <v>125</v>
      </c>
      <c r="AV405" s="13" t="s">
        <v>125</v>
      </c>
      <c r="AW405" s="13" t="s">
        <v>28</v>
      </c>
      <c r="AX405" s="13" t="s">
        <v>66</v>
      </c>
      <c r="AY405" s="141" t="s">
        <v>117</v>
      </c>
    </row>
    <row r="406" spans="2:65" s="13" customFormat="1" ht="11.25" x14ac:dyDescent="0.2">
      <c r="B406" s="140"/>
      <c r="D406" s="135" t="s">
        <v>129</v>
      </c>
      <c r="E406" s="141" t="s">
        <v>17</v>
      </c>
      <c r="F406" s="142" t="s">
        <v>428</v>
      </c>
      <c r="H406" s="143">
        <v>16.38</v>
      </c>
      <c r="L406" s="140"/>
      <c r="M406" s="144"/>
      <c r="T406" s="145"/>
      <c r="AT406" s="141" t="s">
        <v>129</v>
      </c>
      <c r="AU406" s="141" t="s">
        <v>125</v>
      </c>
      <c r="AV406" s="13" t="s">
        <v>125</v>
      </c>
      <c r="AW406" s="13" t="s">
        <v>28</v>
      </c>
      <c r="AX406" s="13" t="s">
        <v>66</v>
      </c>
      <c r="AY406" s="141" t="s">
        <v>117</v>
      </c>
    </row>
    <row r="407" spans="2:65" s="13" customFormat="1" ht="11.25" x14ac:dyDescent="0.2">
      <c r="B407" s="140"/>
      <c r="D407" s="135" t="s">
        <v>129</v>
      </c>
      <c r="E407" s="141" t="s">
        <v>17</v>
      </c>
      <c r="F407" s="142" t="s">
        <v>429</v>
      </c>
      <c r="H407" s="143">
        <v>153.85499999999999</v>
      </c>
      <c r="L407" s="140"/>
      <c r="M407" s="144"/>
      <c r="T407" s="145"/>
      <c r="AT407" s="141" t="s">
        <v>129</v>
      </c>
      <c r="AU407" s="141" t="s">
        <v>125</v>
      </c>
      <c r="AV407" s="13" t="s">
        <v>125</v>
      </c>
      <c r="AW407" s="13" t="s">
        <v>28</v>
      </c>
      <c r="AX407" s="13" t="s">
        <v>66</v>
      </c>
      <c r="AY407" s="141" t="s">
        <v>117</v>
      </c>
    </row>
    <row r="408" spans="2:65" s="13" customFormat="1" ht="11.25" x14ac:dyDescent="0.2">
      <c r="B408" s="140"/>
      <c r="D408" s="135" t="s">
        <v>129</v>
      </c>
      <c r="E408" s="141" t="s">
        <v>17</v>
      </c>
      <c r="F408" s="142" t="s">
        <v>430</v>
      </c>
      <c r="H408" s="143">
        <v>18.041</v>
      </c>
      <c r="L408" s="140"/>
      <c r="M408" s="144"/>
      <c r="T408" s="145"/>
      <c r="AT408" s="141" t="s">
        <v>129</v>
      </c>
      <c r="AU408" s="141" t="s">
        <v>125</v>
      </c>
      <c r="AV408" s="13" t="s">
        <v>125</v>
      </c>
      <c r="AW408" s="13" t="s">
        <v>28</v>
      </c>
      <c r="AX408" s="13" t="s">
        <v>66</v>
      </c>
      <c r="AY408" s="141" t="s">
        <v>117</v>
      </c>
    </row>
    <row r="409" spans="2:65" s="13" customFormat="1" ht="11.25" x14ac:dyDescent="0.2">
      <c r="B409" s="140"/>
      <c r="D409" s="135" t="s">
        <v>129</v>
      </c>
      <c r="E409" s="141" t="s">
        <v>17</v>
      </c>
      <c r="F409" s="142" t="s">
        <v>305</v>
      </c>
      <c r="H409" s="143">
        <v>21.384</v>
      </c>
      <c r="L409" s="140"/>
      <c r="M409" s="144"/>
      <c r="T409" s="145"/>
      <c r="AT409" s="141" t="s">
        <v>129</v>
      </c>
      <c r="AU409" s="141" t="s">
        <v>125</v>
      </c>
      <c r="AV409" s="13" t="s">
        <v>125</v>
      </c>
      <c r="AW409" s="13" t="s">
        <v>28</v>
      </c>
      <c r="AX409" s="13" t="s">
        <v>66</v>
      </c>
      <c r="AY409" s="141" t="s">
        <v>117</v>
      </c>
    </row>
    <row r="410" spans="2:65" s="13" customFormat="1" ht="11.25" x14ac:dyDescent="0.2">
      <c r="B410" s="140"/>
      <c r="D410" s="135" t="s">
        <v>129</v>
      </c>
      <c r="E410" s="141" t="s">
        <v>17</v>
      </c>
      <c r="F410" s="142" t="s">
        <v>306</v>
      </c>
      <c r="H410" s="143">
        <v>-1.44</v>
      </c>
      <c r="L410" s="140"/>
      <c r="M410" s="144"/>
      <c r="T410" s="145"/>
      <c r="AT410" s="141" t="s">
        <v>129</v>
      </c>
      <c r="AU410" s="141" t="s">
        <v>125</v>
      </c>
      <c r="AV410" s="13" t="s">
        <v>125</v>
      </c>
      <c r="AW410" s="13" t="s">
        <v>28</v>
      </c>
      <c r="AX410" s="13" t="s">
        <v>66</v>
      </c>
      <c r="AY410" s="141" t="s">
        <v>117</v>
      </c>
    </row>
    <row r="411" spans="2:65" s="13" customFormat="1" ht="11.25" x14ac:dyDescent="0.2">
      <c r="B411" s="140"/>
      <c r="D411" s="135" t="s">
        <v>129</v>
      </c>
      <c r="E411" s="141" t="s">
        <v>17</v>
      </c>
      <c r="F411" s="142" t="s">
        <v>307</v>
      </c>
      <c r="H411" s="143">
        <v>-210</v>
      </c>
      <c r="L411" s="140"/>
      <c r="M411" s="144"/>
      <c r="T411" s="145"/>
      <c r="AT411" s="141" t="s">
        <v>129</v>
      </c>
      <c r="AU411" s="141" t="s">
        <v>125</v>
      </c>
      <c r="AV411" s="13" t="s">
        <v>125</v>
      </c>
      <c r="AW411" s="13" t="s">
        <v>28</v>
      </c>
      <c r="AX411" s="13" t="s">
        <v>66</v>
      </c>
      <c r="AY411" s="141" t="s">
        <v>117</v>
      </c>
    </row>
    <row r="412" spans="2:65" s="13" customFormat="1" ht="11.25" x14ac:dyDescent="0.2">
      <c r="B412" s="140"/>
      <c r="D412" s="135" t="s">
        <v>129</v>
      </c>
      <c r="E412" s="141" t="s">
        <v>17</v>
      </c>
      <c r="F412" s="142" t="s">
        <v>308</v>
      </c>
      <c r="H412" s="143">
        <v>-6.6</v>
      </c>
      <c r="L412" s="140"/>
      <c r="M412" s="144"/>
      <c r="T412" s="145"/>
      <c r="AT412" s="141" t="s">
        <v>129</v>
      </c>
      <c r="AU412" s="141" t="s">
        <v>125</v>
      </c>
      <c r="AV412" s="13" t="s">
        <v>125</v>
      </c>
      <c r="AW412" s="13" t="s">
        <v>28</v>
      </c>
      <c r="AX412" s="13" t="s">
        <v>66</v>
      </c>
      <c r="AY412" s="141" t="s">
        <v>117</v>
      </c>
    </row>
    <row r="413" spans="2:65" s="13" customFormat="1" ht="11.25" x14ac:dyDescent="0.2">
      <c r="B413" s="140"/>
      <c r="D413" s="135" t="s">
        <v>129</v>
      </c>
      <c r="E413" s="141" t="s">
        <v>17</v>
      </c>
      <c r="F413" s="142" t="s">
        <v>309</v>
      </c>
      <c r="H413" s="143">
        <v>-50.4</v>
      </c>
      <c r="L413" s="140"/>
      <c r="M413" s="144"/>
      <c r="T413" s="145"/>
      <c r="AT413" s="141" t="s">
        <v>129</v>
      </c>
      <c r="AU413" s="141" t="s">
        <v>125</v>
      </c>
      <c r="AV413" s="13" t="s">
        <v>125</v>
      </c>
      <c r="AW413" s="13" t="s">
        <v>28</v>
      </c>
      <c r="AX413" s="13" t="s">
        <v>66</v>
      </c>
      <c r="AY413" s="141" t="s">
        <v>117</v>
      </c>
    </row>
    <row r="414" spans="2:65" s="13" customFormat="1" ht="11.25" x14ac:dyDescent="0.2">
      <c r="B414" s="140"/>
      <c r="D414" s="135" t="s">
        <v>129</v>
      </c>
      <c r="E414" s="141" t="s">
        <v>17</v>
      </c>
      <c r="F414" s="142" t="s">
        <v>310</v>
      </c>
      <c r="H414" s="143">
        <v>-63</v>
      </c>
      <c r="L414" s="140"/>
      <c r="M414" s="144"/>
      <c r="T414" s="145"/>
      <c r="AT414" s="141" t="s">
        <v>129</v>
      </c>
      <c r="AU414" s="141" t="s">
        <v>125</v>
      </c>
      <c r="AV414" s="13" t="s">
        <v>125</v>
      </c>
      <c r="AW414" s="13" t="s">
        <v>28</v>
      </c>
      <c r="AX414" s="13" t="s">
        <v>66</v>
      </c>
      <c r="AY414" s="141" t="s">
        <v>117</v>
      </c>
    </row>
    <row r="415" spans="2:65" s="13" customFormat="1" ht="11.25" x14ac:dyDescent="0.2">
      <c r="B415" s="140"/>
      <c r="D415" s="135" t="s">
        <v>129</v>
      </c>
      <c r="E415" s="141" t="s">
        <v>17</v>
      </c>
      <c r="F415" s="142" t="s">
        <v>311</v>
      </c>
      <c r="H415" s="143">
        <v>-60.48</v>
      </c>
      <c r="L415" s="140"/>
      <c r="M415" s="144"/>
      <c r="T415" s="145"/>
      <c r="AT415" s="141" t="s">
        <v>129</v>
      </c>
      <c r="AU415" s="141" t="s">
        <v>125</v>
      </c>
      <c r="AV415" s="13" t="s">
        <v>125</v>
      </c>
      <c r="AW415" s="13" t="s">
        <v>28</v>
      </c>
      <c r="AX415" s="13" t="s">
        <v>66</v>
      </c>
      <c r="AY415" s="141" t="s">
        <v>117</v>
      </c>
    </row>
    <row r="416" spans="2:65" s="13" customFormat="1" ht="11.25" x14ac:dyDescent="0.2">
      <c r="B416" s="140"/>
      <c r="D416" s="135" t="s">
        <v>129</v>
      </c>
      <c r="E416" s="141" t="s">
        <v>17</v>
      </c>
      <c r="F416" s="142" t="s">
        <v>312</v>
      </c>
      <c r="H416" s="143">
        <v>-12.121</v>
      </c>
      <c r="L416" s="140"/>
      <c r="M416" s="144"/>
      <c r="T416" s="145"/>
      <c r="AT416" s="141" t="s">
        <v>129</v>
      </c>
      <c r="AU416" s="141" t="s">
        <v>125</v>
      </c>
      <c r="AV416" s="13" t="s">
        <v>125</v>
      </c>
      <c r="AW416" s="13" t="s">
        <v>28</v>
      </c>
      <c r="AX416" s="13" t="s">
        <v>66</v>
      </c>
      <c r="AY416" s="141" t="s">
        <v>117</v>
      </c>
    </row>
    <row r="417" spans="2:65" s="13" customFormat="1" ht="11.25" x14ac:dyDescent="0.2">
      <c r="B417" s="140"/>
      <c r="D417" s="135" t="s">
        <v>129</v>
      </c>
      <c r="E417" s="141" t="s">
        <v>17</v>
      </c>
      <c r="F417" s="142" t="s">
        <v>484</v>
      </c>
      <c r="H417" s="143">
        <v>1.56</v>
      </c>
      <c r="L417" s="140"/>
      <c r="M417" s="144"/>
      <c r="T417" s="145"/>
      <c r="AT417" s="141" t="s">
        <v>129</v>
      </c>
      <c r="AU417" s="141" t="s">
        <v>125</v>
      </c>
      <c r="AV417" s="13" t="s">
        <v>125</v>
      </c>
      <c r="AW417" s="13" t="s">
        <v>28</v>
      </c>
      <c r="AX417" s="13" t="s">
        <v>66</v>
      </c>
      <c r="AY417" s="141" t="s">
        <v>117</v>
      </c>
    </row>
    <row r="418" spans="2:65" s="13" customFormat="1" ht="11.25" x14ac:dyDescent="0.2">
      <c r="B418" s="140"/>
      <c r="D418" s="135" t="s">
        <v>129</v>
      </c>
      <c r="E418" s="141" t="s">
        <v>17</v>
      </c>
      <c r="F418" s="142" t="s">
        <v>485</v>
      </c>
      <c r="H418" s="143">
        <v>91</v>
      </c>
      <c r="L418" s="140"/>
      <c r="M418" s="144"/>
      <c r="T418" s="145"/>
      <c r="AT418" s="141" t="s">
        <v>129</v>
      </c>
      <c r="AU418" s="141" t="s">
        <v>125</v>
      </c>
      <c r="AV418" s="13" t="s">
        <v>125</v>
      </c>
      <c r="AW418" s="13" t="s">
        <v>28</v>
      </c>
      <c r="AX418" s="13" t="s">
        <v>66</v>
      </c>
      <c r="AY418" s="141" t="s">
        <v>117</v>
      </c>
    </row>
    <row r="419" spans="2:65" s="13" customFormat="1" ht="11.25" x14ac:dyDescent="0.2">
      <c r="B419" s="140"/>
      <c r="D419" s="135" t="s">
        <v>129</v>
      </c>
      <c r="E419" s="141" t="s">
        <v>17</v>
      </c>
      <c r="F419" s="142" t="s">
        <v>486</v>
      </c>
      <c r="H419" s="143">
        <v>4.2640000000000002</v>
      </c>
      <c r="L419" s="140"/>
      <c r="M419" s="144"/>
      <c r="T419" s="145"/>
      <c r="AT419" s="141" t="s">
        <v>129</v>
      </c>
      <c r="AU419" s="141" t="s">
        <v>125</v>
      </c>
      <c r="AV419" s="13" t="s">
        <v>125</v>
      </c>
      <c r="AW419" s="13" t="s">
        <v>28</v>
      </c>
      <c r="AX419" s="13" t="s">
        <v>66</v>
      </c>
      <c r="AY419" s="141" t="s">
        <v>117</v>
      </c>
    </row>
    <row r="420" spans="2:65" s="13" customFormat="1" ht="11.25" x14ac:dyDescent="0.2">
      <c r="B420" s="140"/>
      <c r="D420" s="135" t="s">
        <v>129</v>
      </c>
      <c r="E420" s="141" t="s">
        <v>17</v>
      </c>
      <c r="F420" s="142" t="s">
        <v>487</v>
      </c>
      <c r="H420" s="143">
        <v>27.456</v>
      </c>
      <c r="L420" s="140"/>
      <c r="M420" s="144"/>
      <c r="T420" s="145"/>
      <c r="AT420" s="141" t="s">
        <v>129</v>
      </c>
      <c r="AU420" s="141" t="s">
        <v>125</v>
      </c>
      <c r="AV420" s="13" t="s">
        <v>125</v>
      </c>
      <c r="AW420" s="13" t="s">
        <v>28</v>
      </c>
      <c r="AX420" s="13" t="s">
        <v>66</v>
      </c>
      <c r="AY420" s="141" t="s">
        <v>117</v>
      </c>
    </row>
    <row r="421" spans="2:65" s="13" customFormat="1" ht="11.25" x14ac:dyDescent="0.2">
      <c r="B421" s="140"/>
      <c r="D421" s="135" t="s">
        <v>129</v>
      </c>
      <c r="E421" s="141" t="s">
        <v>17</v>
      </c>
      <c r="F421" s="142" t="s">
        <v>488</v>
      </c>
      <c r="H421" s="143">
        <v>52.415999999999997</v>
      </c>
      <c r="L421" s="140"/>
      <c r="M421" s="144"/>
      <c r="T421" s="145"/>
      <c r="AT421" s="141" t="s">
        <v>129</v>
      </c>
      <c r="AU421" s="141" t="s">
        <v>125</v>
      </c>
      <c r="AV421" s="13" t="s">
        <v>125</v>
      </c>
      <c r="AW421" s="13" t="s">
        <v>28</v>
      </c>
      <c r="AX421" s="13" t="s">
        <v>66</v>
      </c>
      <c r="AY421" s="141" t="s">
        <v>117</v>
      </c>
    </row>
    <row r="422" spans="2:65" s="14" customFormat="1" ht="11.25" x14ac:dyDescent="0.2">
      <c r="B422" s="146"/>
      <c r="D422" s="135" t="s">
        <v>129</v>
      </c>
      <c r="E422" s="147" t="s">
        <v>17</v>
      </c>
      <c r="F422" s="148" t="s">
        <v>140</v>
      </c>
      <c r="H422" s="149">
        <v>1803.3679999999995</v>
      </c>
      <c r="L422" s="146"/>
      <c r="M422" s="150"/>
      <c r="T422" s="151"/>
      <c r="AT422" s="147" t="s">
        <v>129</v>
      </c>
      <c r="AU422" s="147" t="s">
        <v>125</v>
      </c>
      <c r="AV422" s="14" t="s">
        <v>124</v>
      </c>
      <c r="AW422" s="14" t="s">
        <v>28</v>
      </c>
      <c r="AX422" s="14" t="s">
        <v>71</v>
      </c>
      <c r="AY422" s="147" t="s">
        <v>117</v>
      </c>
    </row>
    <row r="423" spans="2:65" s="1" customFormat="1" ht="24.2" customHeight="1" x14ac:dyDescent="0.2">
      <c r="B423" s="30"/>
      <c r="C423" s="119" t="s">
        <v>489</v>
      </c>
      <c r="D423" s="119" t="s">
        <v>119</v>
      </c>
      <c r="E423" s="120" t="s">
        <v>490</v>
      </c>
      <c r="F423" s="121" t="s">
        <v>491</v>
      </c>
      <c r="G423" s="122" t="s">
        <v>122</v>
      </c>
      <c r="H423" s="123">
        <v>1803.3679999999999</v>
      </c>
      <c r="I423" s="124">
        <v>1</v>
      </c>
      <c r="J423" s="124">
        <f>ROUND(I423*H423,2)</f>
        <v>1803.37</v>
      </c>
      <c r="K423" s="121" t="s">
        <v>123</v>
      </c>
      <c r="L423" s="30"/>
      <c r="M423" s="125" t="s">
        <v>17</v>
      </c>
      <c r="N423" s="126" t="s">
        <v>38</v>
      </c>
      <c r="O423" s="127">
        <v>0.245</v>
      </c>
      <c r="P423" s="127">
        <f>O423*H423</f>
        <v>441.82515999999998</v>
      </c>
      <c r="Q423" s="127">
        <v>3.3E-3</v>
      </c>
      <c r="R423" s="127">
        <f>Q423*H423</f>
        <v>5.9511143999999998</v>
      </c>
      <c r="S423" s="127">
        <v>0</v>
      </c>
      <c r="T423" s="128">
        <f>S423*H423</f>
        <v>0</v>
      </c>
      <c r="AR423" s="129" t="s">
        <v>124</v>
      </c>
      <c r="AT423" s="129" t="s">
        <v>119</v>
      </c>
      <c r="AU423" s="129" t="s">
        <v>125</v>
      </c>
      <c r="AY423" s="18" t="s">
        <v>117</v>
      </c>
      <c r="BE423" s="130">
        <f>IF(N423="základní",J423,0)</f>
        <v>0</v>
      </c>
      <c r="BF423" s="130">
        <f>IF(N423="snížená",J423,0)</f>
        <v>1803.37</v>
      </c>
      <c r="BG423" s="130">
        <f>IF(N423="zákl. přenesená",J423,0)</f>
        <v>0</v>
      </c>
      <c r="BH423" s="130">
        <f>IF(N423="sníž. přenesená",J423,0)</f>
        <v>0</v>
      </c>
      <c r="BI423" s="130">
        <f>IF(N423="nulová",J423,0)</f>
        <v>0</v>
      </c>
      <c r="BJ423" s="18" t="s">
        <v>125</v>
      </c>
      <c r="BK423" s="130">
        <f>ROUND(I423*H423,2)</f>
        <v>1803.37</v>
      </c>
      <c r="BL423" s="18" t="s">
        <v>124</v>
      </c>
      <c r="BM423" s="129" t="s">
        <v>492</v>
      </c>
    </row>
    <row r="424" spans="2:65" s="1" customFormat="1" ht="11.25" x14ac:dyDescent="0.2">
      <c r="B424" s="30"/>
      <c r="D424" s="131" t="s">
        <v>127</v>
      </c>
      <c r="F424" s="132" t="s">
        <v>493</v>
      </c>
      <c r="L424" s="30"/>
      <c r="M424" s="133"/>
      <c r="T424" s="51"/>
      <c r="AT424" s="18" t="s">
        <v>127</v>
      </c>
      <c r="AU424" s="18" t="s">
        <v>125</v>
      </c>
    </row>
    <row r="425" spans="2:65" s="1" customFormat="1" ht="16.5" customHeight="1" x14ac:dyDescent="0.2">
      <c r="B425" s="30"/>
      <c r="C425" s="119" t="s">
        <v>494</v>
      </c>
      <c r="D425" s="119" t="s">
        <v>119</v>
      </c>
      <c r="E425" s="120" t="s">
        <v>495</v>
      </c>
      <c r="F425" s="121" t="s">
        <v>496</v>
      </c>
      <c r="G425" s="122" t="s">
        <v>446</v>
      </c>
      <c r="H425" s="123">
        <v>159.41999999999999</v>
      </c>
      <c r="I425" s="124">
        <v>1</v>
      </c>
      <c r="J425" s="124">
        <f>ROUND(I425*H425,2)</f>
        <v>159.41999999999999</v>
      </c>
      <c r="K425" s="121" t="s">
        <v>123</v>
      </c>
      <c r="L425" s="30"/>
      <c r="M425" s="125" t="s">
        <v>17</v>
      </c>
      <c r="N425" s="126" t="s">
        <v>38</v>
      </c>
      <c r="O425" s="127">
        <v>0.23</v>
      </c>
      <c r="P425" s="127">
        <f>O425*H425</f>
        <v>36.666599999999995</v>
      </c>
      <c r="Q425" s="127">
        <v>3.0000000000000001E-5</v>
      </c>
      <c r="R425" s="127">
        <f>Q425*H425</f>
        <v>4.7825999999999997E-3</v>
      </c>
      <c r="S425" s="127">
        <v>0</v>
      </c>
      <c r="T425" s="128">
        <f>S425*H425</f>
        <v>0</v>
      </c>
      <c r="AR425" s="129" t="s">
        <v>124</v>
      </c>
      <c r="AT425" s="129" t="s">
        <v>119</v>
      </c>
      <c r="AU425" s="129" t="s">
        <v>125</v>
      </c>
      <c r="AY425" s="18" t="s">
        <v>117</v>
      </c>
      <c r="BE425" s="130">
        <f>IF(N425="základní",J425,0)</f>
        <v>0</v>
      </c>
      <c r="BF425" s="130">
        <f>IF(N425="snížená",J425,0)</f>
        <v>159.41999999999999</v>
      </c>
      <c r="BG425" s="130">
        <f>IF(N425="zákl. přenesená",J425,0)</f>
        <v>0</v>
      </c>
      <c r="BH425" s="130">
        <f>IF(N425="sníž. přenesená",J425,0)</f>
        <v>0</v>
      </c>
      <c r="BI425" s="130">
        <f>IF(N425="nulová",J425,0)</f>
        <v>0</v>
      </c>
      <c r="BJ425" s="18" t="s">
        <v>125</v>
      </c>
      <c r="BK425" s="130">
        <f>ROUND(I425*H425,2)</f>
        <v>159.41999999999999</v>
      </c>
      <c r="BL425" s="18" t="s">
        <v>124</v>
      </c>
      <c r="BM425" s="129" t="s">
        <v>497</v>
      </c>
    </row>
    <row r="426" spans="2:65" s="1" customFormat="1" ht="11.25" x14ac:dyDescent="0.2">
      <c r="B426" s="30"/>
      <c r="D426" s="131" t="s">
        <v>127</v>
      </c>
      <c r="F426" s="132" t="s">
        <v>498</v>
      </c>
      <c r="L426" s="30"/>
      <c r="M426" s="133"/>
      <c r="T426" s="51"/>
      <c r="AT426" s="18" t="s">
        <v>127</v>
      </c>
      <c r="AU426" s="18" t="s">
        <v>125</v>
      </c>
    </row>
    <row r="427" spans="2:65" s="13" customFormat="1" ht="22.5" x14ac:dyDescent="0.2">
      <c r="B427" s="140"/>
      <c r="D427" s="135" t="s">
        <v>129</v>
      </c>
      <c r="E427" s="141" t="s">
        <v>17</v>
      </c>
      <c r="F427" s="142" t="s">
        <v>499</v>
      </c>
      <c r="H427" s="143">
        <v>48.37</v>
      </c>
      <c r="L427" s="140"/>
      <c r="M427" s="144"/>
      <c r="T427" s="145"/>
      <c r="AT427" s="141" t="s">
        <v>129</v>
      </c>
      <c r="AU427" s="141" t="s">
        <v>125</v>
      </c>
      <c r="AV427" s="13" t="s">
        <v>125</v>
      </c>
      <c r="AW427" s="13" t="s">
        <v>28</v>
      </c>
      <c r="AX427" s="13" t="s">
        <v>66</v>
      </c>
      <c r="AY427" s="141" t="s">
        <v>117</v>
      </c>
    </row>
    <row r="428" spans="2:65" s="13" customFormat="1" ht="22.5" x14ac:dyDescent="0.2">
      <c r="B428" s="140"/>
      <c r="D428" s="135" t="s">
        <v>129</v>
      </c>
      <c r="E428" s="141" t="s">
        <v>17</v>
      </c>
      <c r="F428" s="142" t="s">
        <v>500</v>
      </c>
      <c r="H428" s="143">
        <v>111.05</v>
      </c>
      <c r="L428" s="140"/>
      <c r="M428" s="144"/>
      <c r="T428" s="145"/>
      <c r="AT428" s="141" t="s">
        <v>129</v>
      </c>
      <c r="AU428" s="141" t="s">
        <v>125</v>
      </c>
      <c r="AV428" s="13" t="s">
        <v>125</v>
      </c>
      <c r="AW428" s="13" t="s">
        <v>28</v>
      </c>
      <c r="AX428" s="13" t="s">
        <v>66</v>
      </c>
      <c r="AY428" s="141" t="s">
        <v>117</v>
      </c>
    </row>
    <row r="429" spans="2:65" s="14" customFormat="1" ht="11.25" x14ac:dyDescent="0.2">
      <c r="B429" s="146"/>
      <c r="D429" s="135" t="s">
        <v>129</v>
      </c>
      <c r="E429" s="147" t="s">
        <v>17</v>
      </c>
      <c r="F429" s="148" t="s">
        <v>140</v>
      </c>
      <c r="H429" s="149">
        <v>159.41999999999999</v>
      </c>
      <c r="L429" s="146"/>
      <c r="M429" s="150"/>
      <c r="T429" s="151"/>
      <c r="AT429" s="147" t="s">
        <v>129</v>
      </c>
      <c r="AU429" s="147" t="s">
        <v>125</v>
      </c>
      <c r="AV429" s="14" t="s">
        <v>124</v>
      </c>
      <c r="AW429" s="14" t="s">
        <v>28</v>
      </c>
      <c r="AX429" s="14" t="s">
        <v>71</v>
      </c>
      <c r="AY429" s="147" t="s">
        <v>117</v>
      </c>
    </row>
    <row r="430" spans="2:65" s="1" customFormat="1" ht="16.5" customHeight="1" x14ac:dyDescent="0.2">
      <c r="B430" s="30"/>
      <c r="C430" s="152" t="s">
        <v>501</v>
      </c>
      <c r="D430" s="152" t="s">
        <v>194</v>
      </c>
      <c r="E430" s="153" t="s">
        <v>502</v>
      </c>
      <c r="F430" s="154" t="s">
        <v>503</v>
      </c>
      <c r="G430" s="155" t="s">
        <v>446</v>
      </c>
      <c r="H430" s="156">
        <v>4.7569999999999997</v>
      </c>
      <c r="I430" s="157">
        <v>1</v>
      </c>
      <c r="J430" s="157">
        <f>ROUND(I430*H430,2)</f>
        <v>4.76</v>
      </c>
      <c r="K430" s="154" t="s">
        <v>123</v>
      </c>
      <c r="L430" s="158"/>
      <c r="M430" s="159" t="s">
        <v>17</v>
      </c>
      <c r="N430" s="160" t="s">
        <v>38</v>
      </c>
      <c r="O430" s="127">
        <v>0</v>
      </c>
      <c r="P430" s="127">
        <f>O430*H430</f>
        <v>0</v>
      </c>
      <c r="Q430" s="127">
        <v>2.0000000000000001E-4</v>
      </c>
      <c r="R430" s="127">
        <f>Q430*H430</f>
        <v>9.5140000000000003E-4</v>
      </c>
      <c r="S430" s="127">
        <v>0</v>
      </c>
      <c r="T430" s="128">
        <f>S430*H430</f>
        <v>0</v>
      </c>
      <c r="AR430" s="129" t="s">
        <v>168</v>
      </c>
      <c r="AT430" s="129" t="s">
        <v>194</v>
      </c>
      <c r="AU430" s="129" t="s">
        <v>125</v>
      </c>
      <c r="AY430" s="18" t="s">
        <v>117</v>
      </c>
      <c r="BE430" s="130">
        <f>IF(N430="základní",J430,0)</f>
        <v>0</v>
      </c>
      <c r="BF430" s="130">
        <f>IF(N430="snížená",J430,0)</f>
        <v>4.76</v>
      </c>
      <c r="BG430" s="130">
        <f>IF(N430="zákl. přenesená",J430,0)</f>
        <v>0</v>
      </c>
      <c r="BH430" s="130">
        <f>IF(N430="sníž. přenesená",J430,0)</f>
        <v>0</v>
      </c>
      <c r="BI430" s="130">
        <f>IF(N430="nulová",J430,0)</f>
        <v>0</v>
      </c>
      <c r="BJ430" s="18" t="s">
        <v>125</v>
      </c>
      <c r="BK430" s="130">
        <f>ROUND(I430*H430,2)</f>
        <v>4.76</v>
      </c>
      <c r="BL430" s="18" t="s">
        <v>124</v>
      </c>
      <c r="BM430" s="129" t="s">
        <v>504</v>
      </c>
    </row>
    <row r="431" spans="2:65" s="13" customFormat="1" ht="11.25" x14ac:dyDescent="0.2">
      <c r="B431" s="140"/>
      <c r="D431" s="135" t="s">
        <v>129</v>
      </c>
      <c r="E431" s="141" t="s">
        <v>17</v>
      </c>
      <c r="F431" s="142" t="s">
        <v>505</v>
      </c>
      <c r="H431" s="143">
        <v>4.53</v>
      </c>
      <c r="L431" s="140"/>
      <c r="M431" s="144"/>
      <c r="T431" s="145"/>
      <c r="AT431" s="141" t="s">
        <v>129</v>
      </c>
      <c r="AU431" s="141" t="s">
        <v>125</v>
      </c>
      <c r="AV431" s="13" t="s">
        <v>125</v>
      </c>
      <c r="AW431" s="13" t="s">
        <v>28</v>
      </c>
      <c r="AX431" s="13" t="s">
        <v>71</v>
      </c>
      <c r="AY431" s="141" t="s">
        <v>117</v>
      </c>
    </row>
    <row r="432" spans="2:65" s="13" customFormat="1" ht="11.25" x14ac:dyDescent="0.2">
      <c r="B432" s="140"/>
      <c r="D432" s="135" t="s">
        <v>129</v>
      </c>
      <c r="F432" s="142" t="s">
        <v>506</v>
      </c>
      <c r="H432" s="143">
        <v>4.7569999999999997</v>
      </c>
      <c r="L432" s="140"/>
      <c r="M432" s="144"/>
      <c r="T432" s="145"/>
      <c r="AT432" s="141" t="s">
        <v>129</v>
      </c>
      <c r="AU432" s="141" t="s">
        <v>125</v>
      </c>
      <c r="AV432" s="13" t="s">
        <v>125</v>
      </c>
      <c r="AW432" s="13" t="s">
        <v>4</v>
      </c>
      <c r="AX432" s="13" t="s">
        <v>71</v>
      </c>
      <c r="AY432" s="141" t="s">
        <v>117</v>
      </c>
    </row>
    <row r="433" spans="2:65" s="1" customFormat="1" ht="16.5" customHeight="1" x14ac:dyDescent="0.2">
      <c r="B433" s="30"/>
      <c r="C433" s="152" t="s">
        <v>507</v>
      </c>
      <c r="D433" s="152" t="s">
        <v>194</v>
      </c>
      <c r="E433" s="153" t="s">
        <v>508</v>
      </c>
      <c r="F433" s="154" t="s">
        <v>509</v>
      </c>
      <c r="G433" s="155" t="s">
        <v>446</v>
      </c>
      <c r="H433" s="156">
        <v>162.63499999999999</v>
      </c>
      <c r="I433" s="157">
        <v>1</v>
      </c>
      <c r="J433" s="157">
        <f>ROUND(I433*H433,2)</f>
        <v>162.63999999999999</v>
      </c>
      <c r="K433" s="154" t="s">
        <v>123</v>
      </c>
      <c r="L433" s="158"/>
      <c r="M433" s="159" t="s">
        <v>17</v>
      </c>
      <c r="N433" s="160" t="s">
        <v>38</v>
      </c>
      <c r="O433" s="127">
        <v>0</v>
      </c>
      <c r="P433" s="127">
        <f>O433*H433</f>
        <v>0</v>
      </c>
      <c r="Q433" s="127">
        <v>5.5999999999999995E-4</v>
      </c>
      <c r="R433" s="127">
        <f>Q433*H433</f>
        <v>9.1075599999999993E-2</v>
      </c>
      <c r="S433" s="127">
        <v>0</v>
      </c>
      <c r="T433" s="128">
        <f>S433*H433</f>
        <v>0</v>
      </c>
      <c r="AR433" s="129" t="s">
        <v>168</v>
      </c>
      <c r="AT433" s="129" t="s">
        <v>194</v>
      </c>
      <c r="AU433" s="129" t="s">
        <v>125</v>
      </c>
      <c r="AY433" s="18" t="s">
        <v>117</v>
      </c>
      <c r="BE433" s="130">
        <f>IF(N433="základní",J433,0)</f>
        <v>0</v>
      </c>
      <c r="BF433" s="130">
        <f>IF(N433="snížená",J433,0)</f>
        <v>162.63999999999999</v>
      </c>
      <c r="BG433" s="130">
        <f>IF(N433="zákl. přenesená",J433,0)</f>
        <v>0</v>
      </c>
      <c r="BH433" s="130">
        <f>IF(N433="sníž. přenesená",J433,0)</f>
        <v>0</v>
      </c>
      <c r="BI433" s="130">
        <f>IF(N433="nulová",J433,0)</f>
        <v>0</v>
      </c>
      <c r="BJ433" s="18" t="s">
        <v>125</v>
      </c>
      <c r="BK433" s="130">
        <f>ROUND(I433*H433,2)</f>
        <v>162.63999999999999</v>
      </c>
      <c r="BL433" s="18" t="s">
        <v>124</v>
      </c>
      <c r="BM433" s="129" t="s">
        <v>510</v>
      </c>
    </row>
    <row r="434" spans="2:65" s="13" customFormat="1" ht="11.25" x14ac:dyDescent="0.2">
      <c r="B434" s="140"/>
      <c r="D434" s="135" t="s">
        <v>129</v>
      </c>
      <c r="E434" s="141" t="s">
        <v>17</v>
      </c>
      <c r="F434" s="142" t="s">
        <v>511</v>
      </c>
      <c r="H434" s="143">
        <v>154.88999999999999</v>
      </c>
      <c r="L434" s="140"/>
      <c r="M434" s="144"/>
      <c r="T434" s="145"/>
      <c r="AT434" s="141" t="s">
        <v>129</v>
      </c>
      <c r="AU434" s="141" t="s">
        <v>125</v>
      </c>
      <c r="AV434" s="13" t="s">
        <v>125</v>
      </c>
      <c r="AW434" s="13" t="s">
        <v>28</v>
      </c>
      <c r="AX434" s="13" t="s">
        <v>71</v>
      </c>
      <c r="AY434" s="141" t="s">
        <v>117</v>
      </c>
    </row>
    <row r="435" spans="2:65" s="13" customFormat="1" ht="11.25" x14ac:dyDescent="0.2">
      <c r="B435" s="140"/>
      <c r="D435" s="135" t="s">
        <v>129</v>
      </c>
      <c r="F435" s="142" t="s">
        <v>512</v>
      </c>
      <c r="H435" s="143">
        <v>162.63499999999999</v>
      </c>
      <c r="L435" s="140"/>
      <c r="M435" s="144"/>
      <c r="T435" s="145"/>
      <c r="AT435" s="141" t="s">
        <v>129</v>
      </c>
      <c r="AU435" s="141" t="s">
        <v>125</v>
      </c>
      <c r="AV435" s="13" t="s">
        <v>125</v>
      </c>
      <c r="AW435" s="13" t="s">
        <v>4</v>
      </c>
      <c r="AX435" s="13" t="s">
        <v>71</v>
      </c>
      <c r="AY435" s="141" t="s">
        <v>117</v>
      </c>
    </row>
    <row r="436" spans="2:65" s="1" customFormat="1" ht="24.2" customHeight="1" x14ac:dyDescent="0.2">
      <c r="B436" s="30"/>
      <c r="C436" s="119" t="s">
        <v>513</v>
      </c>
      <c r="D436" s="119" t="s">
        <v>119</v>
      </c>
      <c r="E436" s="120" t="s">
        <v>514</v>
      </c>
      <c r="F436" s="121" t="s">
        <v>515</v>
      </c>
      <c r="G436" s="122" t="s">
        <v>446</v>
      </c>
      <c r="H436" s="123">
        <v>978.28</v>
      </c>
      <c r="I436" s="124">
        <v>1</v>
      </c>
      <c r="J436" s="124">
        <f>ROUND(I436*H436,2)</f>
        <v>978.28</v>
      </c>
      <c r="K436" s="121" t="s">
        <v>123</v>
      </c>
      <c r="L436" s="30"/>
      <c r="M436" s="125" t="s">
        <v>17</v>
      </c>
      <c r="N436" s="126" t="s">
        <v>38</v>
      </c>
      <c r="O436" s="127">
        <v>0.11</v>
      </c>
      <c r="P436" s="127">
        <f>O436*H436</f>
        <v>107.6108</v>
      </c>
      <c r="Q436" s="127">
        <v>0</v>
      </c>
      <c r="R436" s="127">
        <f>Q436*H436</f>
        <v>0</v>
      </c>
      <c r="S436" s="127">
        <v>0</v>
      </c>
      <c r="T436" s="128">
        <f>S436*H436</f>
        <v>0</v>
      </c>
      <c r="AR436" s="129" t="s">
        <v>124</v>
      </c>
      <c r="AT436" s="129" t="s">
        <v>119</v>
      </c>
      <c r="AU436" s="129" t="s">
        <v>125</v>
      </c>
      <c r="AY436" s="18" t="s">
        <v>117</v>
      </c>
      <c r="BE436" s="130">
        <f>IF(N436="základní",J436,0)</f>
        <v>0</v>
      </c>
      <c r="BF436" s="130">
        <f>IF(N436="snížená",J436,0)</f>
        <v>978.28</v>
      </c>
      <c r="BG436" s="130">
        <f>IF(N436="zákl. přenesená",J436,0)</f>
        <v>0</v>
      </c>
      <c r="BH436" s="130">
        <f>IF(N436="sníž. přenesená",J436,0)</f>
        <v>0</v>
      </c>
      <c r="BI436" s="130">
        <f>IF(N436="nulová",J436,0)</f>
        <v>0</v>
      </c>
      <c r="BJ436" s="18" t="s">
        <v>125</v>
      </c>
      <c r="BK436" s="130">
        <f>ROUND(I436*H436,2)</f>
        <v>978.28</v>
      </c>
      <c r="BL436" s="18" t="s">
        <v>124</v>
      </c>
      <c r="BM436" s="129" t="s">
        <v>516</v>
      </c>
    </row>
    <row r="437" spans="2:65" s="1" customFormat="1" ht="11.25" x14ac:dyDescent="0.2">
      <c r="B437" s="30"/>
      <c r="D437" s="131" t="s">
        <v>127</v>
      </c>
      <c r="F437" s="132" t="s">
        <v>517</v>
      </c>
      <c r="L437" s="30"/>
      <c r="M437" s="133"/>
      <c r="T437" s="51"/>
      <c r="AT437" s="18" t="s">
        <v>127</v>
      </c>
      <c r="AU437" s="18" t="s">
        <v>125</v>
      </c>
    </row>
    <row r="438" spans="2:65" s="13" customFormat="1" ht="11.25" x14ac:dyDescent="0.2">
      <c r="B438" s="140"/>
      <c r="D438" s="135" t="s">
        <v>129</v>
      </c>
      <c r="E438" s="141" t="s">
        <v>17</v>
      </c>
      <c r="F438" s="142" t="s">
        <v>518</v>
      </c>
      <c r="H438" s="143">
        <v>19.2</v>
      </c>
      <c r="L438" s="140"/>
      <c r="M438" s="144"/>
      <c r="T438" s="145"/>
      <c r="AT438" s="141" t="s">
        <v>129</v>
      </c>
      <c r="AU438" s="141" t="s">
        <v>125</v>
      </c>
      <c r="AV438" s="13" t="s">
        <v>125</v>
      </c>
      <c r="AW438" s="13" t="s">
        <v>28</v>
      </c>
      <c r="AX438" s="13" t="s">
        <v>66</v>
      </c>
      <c r="AY438" s="141" t="s">
        <v>117</v>
      </c>
    </row>
    <row r="439" spans="2:65" s="13" customFormat="1" ht="11.25" x14ac:dyDescent="0.2">
      <c r="B439" s="140"/>
      <c r="D439" s="135" t="s">
        <v>129</v>
      </c>
      <c r="E439" s="141" t="s">
        <v>17</v>
      </c>
      <c r="F439" s="142" t="s">
        <v>519</v>
      </c>
      <c r="H439" s="143">
        <v>210</v>
      </c>
      <c r="L439" s="140"/>
      <c r="M439" s="144"/>
      <c r="T439" s="145"/>
      <c r="AT439" s="141" t="s">
        <v>129</v>
      </c>
      <c r="AU439" s="141" t="s">
        <v>125</v>
      </c>
      <c r="AV439" s="13" t="s">
        <v>125</v>
      </c>
      <c r="AW439" s="13" t="s">
        <v>28</v>
      </c>
      <c r="AX439" s="13" t="s">
        <v>66</v>
      </c>
      <c r="AY439" s="141" t="s">
        <v>117</v>
      </c>
    </row>
    <row r="440" spans="2:65" s="13" customFormat="1" ht="11.25" x14ac:dyDescent="0.2">
      <c r="B440" s="140"/>
      <c r="D440" s="135" t="s">
        <v>129</v>
      </c>
      <c r="E440" s="141" t="s">
        <v>17</v>
      </c>
      <c r="F440" s="142" t="s">
        <v>520</v>
      </c>
      <c r="H440" s="143">
        <v>12</v>
      </c>
      <c r="L440" s="140"/>
      <c r="M440" s="144"/>
      <c r="T440" s="145"/>
      <c r="AT440" s="141" t="s">
        <v>129</v>
      </c>
      <c r="AU440" s="141" t="s">
        <v>125</v>
      </c>
      <c r="AV440" s="13" t="s">
        <v>125</v>
      </c>
      <c r="AW440" s="13" t="s">
        <v>28</v>
      </c>
      <c r="AX440" s="13" t="s">
        <v>66</v>
      </c>
      <c r="AY440" s="141" t="s">
        <v>117</v>
      </c>
    </row>
    <row r="441" spans="2:65" s="13" customFormat="1" ht="11.25" x14ac:dyDescent="0.2">
      <c r="B441" s="140"/>
      <c r="D441" s="135" t="s">
        <v>129</v>
      </c>
      <c r="E441" s="141" t="s">
        <v>17</v>
      </c>
      <c r="F441" s="142" t="s">
        <v>521</v>
      </c>
      <c r="H441" s="143">
        <v>72</v>
      </c>
      <c r="L441" s="140"/>
      <c r="M441" s="144"/>
      <c r="T441" s="145"/>
      <c r="AT441" s="141" t="s">
        <v>129</v>
      </c>
      <c r="AU441" s="141" t="s">
        <v>125</v>
      </c>
      <c r="AV441" s="13" t="s">
        <v>125</v>
      </c>
      <c r="AW441" s="13" t="s">
        <v>28</v>
      </c>
      <c r="AX441" s="13" t="s">
        <v>66</v>
      </c>
      <c r="AY441" s="141" t="s">
        <v>117</v>
      </c>
    </row>
    <row r="442" spans="2:65" s="13" customFormat="1" ht="11.25" x14ac:dyDescent="0.2">
      <c r="B442" s="140"/>
      <c r="D442" s="135" t="s">
        <v>129</v>
      </c>
      <c r="E442" s="141" t="s">
        <v>17</v>
      </c>
      <c r="F442" s="142" t="s">
        <v>522</v>
      </c>
      <c r="H442" s="143">
        <v>84</v>
      </c>
      <c r="L442" s="140"/>
      <c r="M442" s="144"/>
      <c r="T442" s="145"/>
      <c r="AT442" s="141" t="s">
        <v>129</v>
      </c>
      <c r="AU442" s="141" t="s">
        <v>125</v>
      </c>
      <c r="AV442" s="13" t="s">
        <v>125</v>
      </c>
      <c r="AW442" s="13" t="s">
        <v>28</v>
      </c>
      <c r="AX442" s="13" t="s">
        <v>66</v>
      </c>
      <c r="AY442" s="141" t="s">
        <v>117</v>
      </c>
    </row>
    <row r="443" spans="2:65" s="13" customFormat="1" ht="11.25" x14ac:dyDescent="0.2">
      <c r="B443" s="140"/>
      <c r="D443" s="135" t="s">
        <v>129</v>
      </c>
      <c r="E443" s="141" t="s">
        <v>17</v>
      </c>
      <c r="F443" s="142" t="s">
        <v>523</v>
      </c>
      <c r="H443" s="143">
        <v>134.4</v>
      </c>
      <c r="L443" s="140"/>
      <c r="M443" s="144"/>
      <c r="T443" s="145"/>
      <c r="AT443" s="141" t="s">
        <v>129</v>
      </c>
      <c r="AU443" s="141" t="s">
        <v>125</v>
      </c>
      <c r="AV443" s="13" t="s">
        <v>125</v>
      </c>
      <c r="AW443" s="13" t="s">
        <v>28</v>
      </c>
      <c r="AX443" s="13" t="s">
        <v>66</v>
      </c>
      <c r="AY443" s="141" t="s">
        <v>117</v>
      </c>
    </row>
    <row r="444" spans="2:65" s="13" customFormat="1" ht="11.25" x14ac:dyDescent="0.2">
      <c r="B444" s="140"/>
      <c r="D444" s="135" t="s">
        <v>129</v>
      </c>
      <c r="E444" s="141" t="s">
        <v>17</v>
      </c>
      <c r="F444" s="142" t="s">
        <v>524</v>
      </c>
      <c r="H444" s="143">
        <v>17.52</v>
      </c>
      <c r="L444" s="140"/>
      <c r="M444" s="144"/>
      <c r="T444" s="145"/>
      <c r="AT444" s="141" t="s">
        <v>129</v>
      </c>
      <c r="AU444" s="141" t="s">
        <v>125</v>
      </c>
      <c r="AV444" s="13" t="s">
        <v>125</v>
      </c>
      <c r="AW444" s="13" t="s">
        <v>28</v>
      </c>
      <c r="AX444" s="13" t="s">
        <v>66</v>
      </c>
      <c r="AY444" s="141" t="s">
        <v>117</v>
      </c>
    </row>
    <row r="445" spans="2:65" s="13" customFormat="1" ht="11.25" x14ac:dyDescent="0.2">
      <c r="B445" s="140"/>
      <c r="D445" s="135" t="s">
        <v>129</v>
      </c>
      <c r="E445" s="141" t="s">
        <v>17</v>
      </c>
      <c r="F445" s="142" t="s">
        <v>525</v>
      </c>
      <c r="H445" s="143">
        <v>429.16</v>
      </c>
      <c r="L445" s="140"/>
      <c r="M445" s="144"/>
      <c r="T445" s="145"/>
      <c r="AT445" s="141" t="s">
        <v>129</v>
      </c>
      <c r="AU445" s="141" t="s">
        <v>125</v>
      </c>
      <c r="AV445" s="13" t="s">
        <v>125</v>
      </c>
      <c r="AW445" s="13" t="s">
        <v>28</v>
      </c>
      <c r="AX445" s="13" t="s">
        <v>66</v>
      </c>
      <c r="AY445" s="141" t="s">
        <v>117</v>
      </c>
    </row>
    <row r="446" spans="2:65" s="14" customFormat="1" ht="11.25" x14ac:dyDescent="0.2">
      <c r="B446" s="146"/>
      <c r="D446" s="135" t="s">
        <v>129</v>
      </c>
      <c r="E446" s="147" t="s">
        <v>17</v>
      </c>
      <c r="F446" s="148" t="s">
        <v>140</v>
      </c>
      <c r="H446" s="149">
        <v>978.28</v>
      </c>
      <c r="L446" s="146"/>
      <c r="M446" s="150"/>
      <c r="T446" s="151"/>
      <c r="AT446" s="147" t="s">
        <v>129</v>
      </c>
      <c r="AU446" s="147" t="s">
        <v>125</v>
      </c>
      <c r="AV446" s="14" t="s">
        <v>124</v>
      </c>
      <c r="AW446" s="14" t="s">
        <v>28</v>
      </c>
      <c r="AX446" s="14" t="s">
        <v>71</v>
      </c>
      <c r="AY446" s="147" t="s">
        <v>117</v>
      </c>
    </row>
    <row r="447" spans="2:65" s="1" customFormat="1" ht="16.5" customHeight="1" x14ac:dyDescent="0.2">
      <c r="B447" s="30"/>
      <c r="C447" s="152" t="s">
        <v>526</v>
      </c>
      <c r="D447" s="152" t="s">
        <v>194</v>
      </c>
      <c r="E447" s="153" t="s">
        <v>527</v>
      </c>
      <c r="F447" s="154" t="s">
        <v>528</v>
      </c>
      <c r="G447" s="155" t="s">
        <v>446</v>
      </c>
      <c r="H447" s="156">
        <v>1125.0219999999999</v>
      </c>
      <c r="I447" s="157">
        <v>1</v>
      </c>
      <c r="J447" s="157">
        <f>ROUND(I447*H447,2)</f>
        <v>1125.02</v>
      </c>
      <c r="K447" s="154" t="s">
        <v>123</v>
      </c>
      <c r="L447" s="158"/>
      <c r="M447" s="159" t="s">
        <v>17</v>
      </c>
      <c r="N447" s="160" t="s">
        <v>38</v>
      </c>
      <c r="O447" s="127">
        <v>0</v>
      </c>
      <c r="P447" s="127">
        <f>O447*H447</f>
        <v>0</v>
      </c>
      <c r="Q447" s="127">
        <v>3.0000000000000001E-5</v>
      </c>
      <c r="R447" s="127">
        <f>Q447*H447</f>
        <v>3.3750660000000002E-2</v>
      </c>
      <c r="S447" s="127">
        <v>0</v>
      </c>
      <c r="T447" s="128">
        <f>S447*H447</f>
        <v>0</v>
      </c>
      <c r="AR447" s="129" t="s">
        <v>168</v>
      </c>
      <c r="AT447" s="129" t="s">
        <v>194</v>
      </c>
      <c r="AU447" s="129" t="s">
        <v>125</v>
      </c>
      <c r="AY447" s="18" t="s">
        <v>117</v>
      </c>
      <c r="BE447" s="130">
        <f>IF(N447="základní",J447,0)</f>
        <v>0</v>
      </c>
      <c r="BF447" s="130">
        <f>IF(N447="snížená",J447,0)</f>
        <v>1125.02</v>
      </c>
      <c r="BG447" s="130">
        <f>IF(N447="zákl. přenesená",J447,0)</f>
        <v>0</v>
      </c>
      <c r="BH447" s="130">
        <f>IF(N447="sníž. přenesená",J447,0)</f>
        <v>0</v>
      </c>
      <c r="BI447" s="130">
        <f>IF(N447="nulová",J447,0)</f>
        <v>0</v>
      </c>
      <c r="BJ447" s="18" t="s">
        <v>125</v>
      </c>
      <c r="BK447" s="130">
        <f>ROUND(I447*H447,2)</f>
        <v>1125.02</v>
      </c>
      <c r="BL447" s="18" t="s">
        <v>124</v>
      </c>
      <c r="BM447" s="129" t="s">
        <v>529</v>
      </c>
    </row>
    <row r="448" spans="2:65" s="13" customFormat="1" ht="11.25" x14ac:dyDescent="0.2">
      <c r="B448" s="140"/>
      <c r="D448" s="135" t="s">
        <v>129</v>
      </c>
      <c r="F448" s="142" t="s">
        <v>530</v>
      </c>
      <c r="H448" s="143">
        <v>1125.0219999999999</v>
      </c>
      <c r="L448" s="140"/>
      <c r="M448" s="144"/>
      <c r="T448" s="145"/>
      <c r="AT448" s="141" t="s">
        <v>129</v>
      </c>
      <c r="AU448" s="141" t="s">
        <v>125</v>
      </c>
      <c r="AV448" s="13" t="s">
        <v>125</v>
      </c>
      <c r="AW448" s="13" t="s">
        <v>4</v>
      </c>
      <c r="AX448" s="13" t="s">
        <v>71</v>
      </c>
      <c r="AY448" s="141" t="s">
        <v>117</v>
      </c>
    </row>
    <row r="449" spans="2:65" s="1" customFormat="1" ht="33" customHeight="1" x14ac:dyDescent="0.2">
      <c r="B449" s="30"/>
      <c r="C449" s="119" t="s">
        <v>531</v>
      </c>
      <c r="D449" s="119" t="s">
        <v>119</v>
      </c>
      <c r="E449" s="120" t="s">
        <v>532</v>
      </c>
      <c r="F449" s="121" t="s">
        <v>533</v>
      </c>
      <c r="G449" s="122" t="s">
        <v>446</v>
      </c>
      <c r="H449" s="123">
        <v>811.8</v>
      </c>
      <c r="I449" s="124">
        <v>1</v>
      </c>
      <c r="J449" s="124">
        <f>ROUND(I449*H449,2)</f>
        <v>811.8</v>
      </c>
      <c r="K449" s="121" t="s">
        <v>123</v>
      </c>
      <c r="L449" s="30"/>
      <c r="M449" s="125" t="s">
        <v>17</v>
      </c>
      <c r="N449" s="126" t="s">
        <v>38</v>
      </c>
      <c r="O449" s="127">
        <v>9.6000000000000002E-2</v>
      </c>
      <c r="P449" s="127">
        <f>O449*H449</f>
        <v>77.9328</v>
      </c>
      <c r="Q449" s="127">
        <v>0</v>
      </c>
      <c r="R449" s="127">
        <f>Q449*H449</f>
        <v>0</v>
      </c>
      <c r="S449" s="127">
        <v>0</v>
      </c>
      <c r="T449" s="128">
        <f>S449*H449</f>
        <v>0</v>
      </c>
      <c r="AR449" s="129" t="s">
        <v>124</v>
      </c>
      <c r="AT449" s="129" t="s">
        <v>119</v>
      </c>
      <c r="AU449" s="129" t="s">
        <v>125</v>
      </c>
      <c r="AY449" s="18" t="s">
        <v>117</v>
      </c>
      <c r="BE449" s="130">
        <f>IF(N449="základní",J449,0)</f>
        <v>0</v>
      </c>
      <c r="BF449" s="130">
        <f>IF(N449="snížená",J449,0)</f>
        <v>811.8</v>
      </c>
      <c r="BG449" s="130">
        <f>IF(N449="zákl. přenesená",J449,0)</f>
        <v>0</v>
      </c>
      <c r="BH449" s="130">
        <f>IF(N449="sníž. přenesená",J449,0)</f>
        <v>0</v>
      </c>
      <c r="BI449" s="130">
        <f>IF(N449="nulová",J449,0)</f>
        <v>0</v>
      </c>
      <c r="BJ449" s="18" t="s">
        <v>125</v>
      </c>
      <c r="BK449" s="130">
        <f>ROUND(I449*H449,2)</f>
        <v>811.8</v>
      </c>
      <c r="BL449" s="18" t="s">
        <v>124</v>
      </c>
      <c r="BM449" s="129" t="s">
        <v>534</v>
      </c>
    </row>
    <row r="450" spans="2:65" s="1" customFormat="1" ht="11.25" x14ac:dyDescent="0.2">
      <c r="B450" s="30"/>
      <c r="D450" s="131" t="s">
        <v>127</v>
      </c>
      <c r="F450" s="132" t="s">
        <v>535</v>
      </c>
      <c r="L450" s="30"/>
      <c r="M450" s="133"/>
      <c r="T450" s="51"/>
      <c r="AT450" s="18" t="s">
        <v>127</v>
      </c>
      <c r="AU450" s="18" t="s">
        <v>125</v>
      </c>
    </row>
    <row r="451" spans="2:65" s="13" customFormat="1" ht="11.25" x14ac:dyDescent="0.2">
      <c r="B451" s="140"/>
      <c r="D451" s="135" t="s">
        <v>129</v>
      </c>
      <c r="E451" s="141" t="s">
        <v>17</v>
      </c>
      <c r="F451" s="142" t="s">
        <v>449</v>
      </c>
      <c r="H451" s="143">
        <v>32</v>
      </c>
      <c r="L451" s="140"/>
      <c r="M451" s="144"/>
      <c r="T451" s="145"/>
      <c r="AT451" s="141" t="s">
        <v>129</v>
      </c>
      <c r="AU451" s="141" t="s">
        <v>125</v>
      </c>
      <c r="AV451" s="13" t="s">
        <v>125</v>
      </c>
      <c r="AW451" s="13" t="s">
        <v>28</v>
      </c>
      <c r="AX451" s="13" t="s">
        <v>66</v>
      </c>
      <c r="AY451" s="141" t="s">
        <v>117</v>
      </c>
    </row>
    <row r="452" spans="2:65" s="13" customFormat="1" ht="11.25" x14ac:dyDescent="0.2">
      <c r="B452" s="140"/>
      <c r="D452" s="135" t="s">
        <v>129</v>
      </c>
      <c r="E452" s="141" t="s">
        <v>17</v>
      </c>
      <c r="F452" s="142" t="s">
        <v>450</v>
      </c>
      <c r="H452" s="143">
        <v>350</v>
      </c>
      <c r="L452" s="140"/>
      <c r="M452" s="144"/>
      <c r="T452" s="145"/>
      <c r="AT452" s="141" t="s">
        <v>129</v>
      </c>
      <c r="AU452" s="141" t="s">
        <v>125</v>
      </c>
      <c r="AV452" s="13" t="s">
        <v>125</v>
      </c>
      <c r="AW452" s="13" t="s">
        <v>28</v>
      </c>
      <c r="AX452" s="13" t="s">
        <v>66</v>
      </c>
      <c r="AY452" s="141" t="s">
        <v>117</v>
      </c>
    </row>
    <row r="453" spans="2:65" s="13" customFormat="1" ht="11.25" x14ac:dyDescent="0.2">
      <c r="B453" s="140"/>
      <c r="D453" s="135" t="s">
        <v>129</v>
      </c>
      <c r="E453" s="141" t="s">
        <v>17</v>
      </c>
      <c r="F453" s="142" t="s">
        <v>451</v>
      </c>
      <c r="H453" s="143">
        <v>16.399999999999999</v>
      </c>
      <c r="L453" s="140"/>
      <c r="M453" s="144"/>
      <c r="T453" s="145"/>
      <c r="AT453" s="141" t="s">
        <v>129</v>
      </c>
      <c r="AU453" s="141" t="s">
        <v>125</v>
      </c>
      <c r="AV453" s="13" t="s">
        <v>125</v>
      </c>
      <c r="AW453" s="13" t="s">
        <v>28</v>
      </c>
      <c r="AX453" s="13" t="s">
        <v>66</v>
      </c>
      <c r="AY453" s="141" t="s">
        <v>117</v>
      </c>
    </row>
    <row r="454" spans="2:65" s="13" customFormat="1" ht="11.25" x14ac:dyDescent="0.2">
      <c r="B454" s="140"/>
      <c r="D454" s="135" t="s">
        <v>129</v>
      </c>
      <c r="E454" s="141" t="s">
        <v>17</v>
      </c>
      <c r="F454" s="142" t="s">
        <v>452</v>
      </c>
      <c r="H454" s="143">
        <v>105.6</v>
      </c>
      <c r="L454" s="140"/>
      <c r="M454" s="144"/>
      <c r="T454" s="145"/>
      <c r="AT454" s="141" t="s">
        <v>129</v>
      </c>
      <c r="AU454" s="141" t="s">
        <v>125</v>
      </c>
      <c r="AV454" s="13" t="s">
        <v>125</v>
      </c>
      <c r="AW454" s="13" t="s">
        <v>28</v>
      </c>
      <c r="AX454" s="13" t="s">
        <v>66</v>
      </c>
      <c r="AY454" s="141" t="s">
        <v>117</v>
      </c>
    </row>
    <row r="455" spans="2:65" s="13" customFormat="1" ht="11.25" x14ac:dyDescent="0.2">
      <c r="B455" s="140"/>
      <c r="D455" s="135" t="s">
        <v>129</v>
      </c>
      <c r="E455" s="141" t="s">
        <v>17</v>
      </c>
      <c r="F455" s="142" t="s">
        <v>536</v>
      </c>
      <c r="H455" s="143">
        <v>126</v>
      </c>
      <c r="L455" s="140"/>
      <c r="M455" s="144"/>
      <c r="T455" s="145"/>
      <c r="AT455" s="141" t="s">
        <v>129</v>
      </c>
      <c r="AU455" s="141" t="s">
        <v>125</v>
      </c>
      <c r="AV455" s="13" t="s">
        <v>125</v>
      </c>
      <c r="AW455" s="13" t="s">
        <v>28</v>
      </c>
      <c r="AX455" s="13" t="s">
        <v>66</v>
      </c>
      <c r="AY455" s="141" t="s">
        <v>117</v>
      </c>
    </row>
    <row r="456" spans="2:65" s="13" customFormat="1" ht="11.25" x14ac:dyDescent="0.2">
      <c r="B456" s="140"/>
      <c r="D456" s="135" t="s">
        <v>129</v>
      </c>
      <c r="E456" s="141" t="s">
        <v>17</v>
      </c>
      <c r="F456" s="142" t="s">
        <v>537</v>
      </c>
      <c r="H456" s="143">
        <v>159.6</v>
      </c>
      <c r="L456" s="140"/>
      <c r="M456" s="144"/>
      <c r="T456" s="145"/>
      <c r="AT456" s="141" t="s">
        <v>129</v>
      </c>
      <c r="AU456" s="141" t="s">
        <v>125</v>
      </c>
      <c r="AV456" s="13" t="s">
        <v>125</v>
      </c>
      <c r="AW456" s="13" t="s">
        <v>28</v>
      </c>
      <c r="AX456" s="13" t="s">
        <v>66</v>
      </c>
      <c r="AY456" s="141" t="s">
        <v>117</v>
      </c>
    </row>
    <row r="457" spans="2:65" s="13" customFormat="1" ht="11.25" x14ac:dyDescent="0.2">
      <c r="B457" s="140"/>
      <c r="D457" s="135" t="s">
        <v>129</v>
      </c>
      <c r="E457" s="141" t="s">
        <v>17</v>
      </c>
      <c r="F457" s="142" t="s">
        <v>538</v>
      </c>
      <c r="H457" s="143">
        <v>22.2</v>
      </c>
      <c r="L457" s="140"/>
      <c r="M457" s="144"/>
      <c r="T457" s="145"/>
      <c r="AT457" s="141" t="s">
        <v>129</v>
      </c>
      <c r="AU457" s="141" t="s">
        <v>125</v>
      </c>
      <c r="AV457" s="13" t="s">
        <v>125</v>
      </c>
      <c r="AW457" s="13" t="s">
        <v>28</v>
      </c>
      <c r="AX457" s="13" t="s">
        <v>66</v>
      </c>
      <c r="AY457" s="141" t="s">
        <v>117</v>
      </c>
    </row>
    <row r="458" spans="2:65" s="14" customFormat="1" ht="11.25" x14ac:dyDescent="0.2">
      <c r="B458" s="146"/>
      <c r="D458" s="135" t="s">
        <v>129</v>
      </c>
      <c r="E458" s="147" t="s">
        <v>17</v>
      </c>
      <c r="F458" s="148" t="s">
        <v>140</v>
      </c>
      <c r="H458" s="149">
        <v>811.80000000000007</v>
      </c>
      <c r="L458" s="146"/>
      <c r="M458" s="150"/>
      <c r="T458" s="151"/>
      <c r="AT458" s="147" t="s">
        <v>129</v>
      </c>
      <c r="AU458" s="147" t="s">
        <v>125</v>
      </c>
      <c r="AV458" s="14" t="s">
        <v>124</v>
      </c>
      <c r="AW458" s="14" t="s">
        <v>28</v>
      </c>
      <c r="AX458" s="14" t="s">
        <v>71</v>
      </c>
      <c r="AY458" s="147" t="s">
        <v>117</v>
      </c>
    </row>
    <row r="459" spans="2:65" s="1" customFormat="1" ht="16.5" customHeight="1" x14ac:dyDescent="0.2">
      <c r="B459" s="30"/>
      <c r="C459" s="152" t="s">
        <v>539</v>
      </c>
      <c r="D459" s="152" t="s">
        <v>194</v>
      </c>
      <c r="E459" s="153" t="s">
        <v>540</v>
      </c>
      <c r="F459" s="154" t="s">
        <v>541</v>
      </c>
      <c r="G459" s="155" t="s">
        <v>446</v>
      </c>
      <c r="H459" s="156">
        <v>933.57</v>
      </c>
      <c r="I459" s="157">
        <v>1</v>
      </c>
      <c r="J459" s="157">
        <f>ROUND(I459*H459,2)</f>
        <v>933.57</v>
      </c>
      <c r="K459" s="154" t="s">
        <v>123</v>
      </c>
      <c r="L459" s="158"/>
      <c r="M459" s="159" t="s">
        <v>17</v>
      </c>
      <c r="N459" s="160" t="s">
        <v>38</v>
      </c>
      <c r="O459" s="127">
        <v>0</v>
      </c>
      <c r="P459" s="127">
        <f>O459*H459</f>
        <v>0</v>
      </c>
      <c r="Q459" s="127">
        <v>4.0000000000000003E-5</v>
      </c>
      <c r="R459" s="127">
        <f>Q459*H459</f>
        <v>3.7342800000000002E-2</v>
      </c>
      <c r="S459" s="127">
        <v>0</v>
      </c>
      <c r="T459" s="128">
        <f>S459*H459</f>
        <v>0</v>
      </c>
      <c r="AR459" s="129" t="s">
        <v>168</v>
      </c>
      <c r="AT459" s="129" t="s">
        <v>194</v>
      </c>
      <c r="AU459" s="129" t="s">
        <v>125</v>
      </c>
      <c r="AY459" s="18" t="s">
        <v>117</v>
      </c>
      <c r="BE459" s="130">
        <f>IF(N459="základní",J459,0)</f>
        <v>0</v>
      </c>
      <c r="BF459" s="130">
        <f>IF(N459="snížená",J459,0)</f>
        <v>933.57</v>
      </c>
      <c r="BG459" s="130">
        <f>IF(N459="zákl. přenesená",J459,0)</f>
        <v>0</v>
      </c>
      <c r="BH459" s="130">
        <f>IF(N459="sníž. přenesená",J459,0)</f>
        <v>0</v>
      </c>
      <c r="BI459" s="130">
        <f>IF(N459="nulová",J459,0)</f>
        <v>0</v>
      </c>
      <c r="BJ459" s="18" t="s">
        <v>125</v>
      </c>
      <c r="BK459" s="130">
        <f>ROUND(I459*H459,2)</f>
        <v>933.57</v>
      </c>
      <c r="BL459" s="18" t="s">
        <v>124</v>
      </c>
      <c r="BM459" s="129" t="s">
        <v>542</v>
      </c>
    </row>
    <row r="460" spans="2:65" s="13" customFormat="1" ht="11.25" x14ac:dyDescent="0.2">
      <c r="B460" s="140"/>
      <c r="D460" s="135" t="s">
        <v>129</v>
      </c>
      <c r="F460" s="142" t="s">
        <v>543</v>
      </c>
      <c r="H460" s="143">
        <v>933.57</v>
      </c>
      <c r="L460" s="140"/>
      <c r="M460" s="144"/>
      <c r="T460" s="145"/>
      <c r="AT460" s="141" t="s">
        <v>129</v>
      </c>
      <c r="AU460" s="141" t="s">
        <v>125</v>
      </c>
      <c r="AV460" s="13" t="s">
        <v>125</v>
      </c>
      <c r="AW460" s="13" t="s">
        <v>4</v>
      </c>
      <c r="AX460" s="13" t="s">
        <v>71</v>
      </c>
      <c r="AY460" s="141" t="s">
        <v>117</v>
      </c>
    </row>
    <row r="461" spans="2:65" s="1" customFormat="1" ht="16.5" customHeight="1" x14ac:dyDescent="0.2">
      <c r="B461" s="30"/>
      <c r="C461" s="119" t="s">
        <v>544</v>
      </c>
      <c r="D461" s="119" t="s">
        <v>119</v>
      </c>
      <c r="E461" s="120" t="s">
        <v>545</v>
      </c>
      <c r="F461" s="121" t="s">
        <v>546</v>
      </c>
      <c r="G461" s="122" t="s">
        <v>446</v>
      </c>
      <c r="H461" s="123">
        <v>662.44</v>
      </c>
      <c r="I461" s="124">
        <v>1</v>
      </c>
      <c r="J461" s="124">
        <f>ROUND(I461*H461,2)</f>
        <v>662.44</v>
      </c>
      <c r="K461" s="121" t="s">
        <v>123</v>
      </c>
      <c r="L461" s="30"/>
      <c r="M461" s="125" t="s">
        <v>17</v>
      </c>
      <c r="N461" s="126" t="s">
        <v>38</v>
      </c>
      <c r="O461" s="127">
        <v>0.14000000000000001</v>
      </c>
      <c r="P461" s="127">
        <f>O461*H461</f>
        <v>92.74160000000002</v>
      </c>
      <c r="Q461" s="127">
        <v>0</v>
      </c>
      <c r="R461" s="127">
        <f>Q461*H461</f>
        <v>0</v>
      </c>
      <c r="S461" s="127">
        <v>0</v>
      </c>
      <c r="T461" s="128">
        <f>S461*H461</f>
        <v>0</v>
      </c>
      <c r="AR461" s="129" t="s">
        <v>124</v>
      </c>
      <c r="AT461" s="129" t="s">
        <v>119</v>
      </c>
      <c r="AU461" s="129" t="s">
        <v>125</v>
      </c>
      <c r="AY461" s="18" t="s">
        <v>117</v>
      </c>
      <c r="BE461" s="130">
        <f>IF(N461="základní",J461,0)</f>
        <v>0</v>
      </c>
      <c r="BF461" s="130">
        <f>IF(N461="snížená",J461,0)</f>
        <v>662.44</v>
      </c>
      <c r="BG461" s="130">
        <f>IF(N461="zákl. přenesená",J461,0)</f>
        <v>0</v>
      </c>
      <c r="BH461" s="130">
        <f>IF(N461="sníž. přenesená",J461,0)</f>
        <v>0</v>
      </c>
      <c r="BI461" s="130">
        <f>IF(N461="nulová",J461,0)</f>
        <v>0</v>
      </c>
      <c r="BJ461" s="18" t="s">
        <v>125</v>
      </c>
      <c r="BK461" s="130">
        <f>ROUND(I461*H461,2)</f>
        <v>662.44</v>
      </c>
      <c r="BL461" s="18" t="s">
        <v>124</v>
      </c>
      <c r="BM461" s="129" t="s">
        <v>547</v>
      </c>
    </row>
    <row r="462" spans="2:65" s="1" customFormat="1" ht="11.25" x14ac:dyDescent="0.2">
      <c r="B462" s="30"/>
      <c r="D462" s="131" t="s">
        <v>127</v>
      </c>
      <c r="F462" s="132" t="s">
        <v>548</v>
      </c>
      <c r="L462" s="30"/>
      <c r="M462" s="133"/>
      <c r="T462" s="51"/>
      <c r="AT462" s="18" t="s">
        <v>127</v>
      </c>
      <c r="AU462" s="18" t="s">
        <v>125</v>
      </c>
    </row>
    <row r="463" spans="2:65" s="12" customFormat="1" ht="11.25" x14ac:dyDescent="0.2">
      <c r="B463" s="134"/>
      <c r="D463" s="135" t="s">
        <v>129</v>
      </c>
      <c r="E463" s="136" t="s">
        <v>17</v>
      </c>
      <c r="F463" s="137" t="s">
        <v>549</v>
      </c>
      <c r="H463" s="136" t="s">
        <v>17</v>
      </c>
      <c r="L463" s="134"/>
      <c r="M463" s="138"/>
      <c r="T463" s="139"/>
      <c r="AT463" s="136" t="s">
        <v>129</v>
      </c>
      <c r="AU463" s="136" t="s">
        <v>125</v>
      </c>
      <c r="AV463" s="12" t="s">
        <v>71</v>
      </c>
      <c r="AW463" s="12" t="s">
        <v>28</v>
      </c>
      <c r="AX463" s="12" t="s">
        <v>66</v>
      </c>
      <c r="AY463" s="136" t="s">
        <v>117</v>
      </c>
    </row>
    <row r="464" spans="2:65" s="13" customFormat="1" ht="11.25" x14ac:dyDescent="0.2">
      <c r="B464" s="140"/>
      <c r="D464" s="135" t="s">
        <v>129</v>
      </c>
      <c r="E464" s="141" t="s">
        <v>17</v>
      </c>
      <c r="F464" s="142" t="s">
        <v>550</v>
      </c>
      <c r="H464" s="143">
        <v>404.24</v>
      </c>
      <c r="L464" s="140"/>
      <c r="M464" s="144"/>
      <c r="T464" s="145"/>
      <c r="AT464" s="141" t="s">
        <v>129</v>
      </c>
      <c r="AU464" s="141" t="s">
        <v>125</v>
      </c>
      <c r="AV464" s="13" t="s">
        <v>125</v>
      </c>
      <c r="AW464" s="13" t="s">
        <v>28</v>
      </c>
      <c r="AX464" s="13" t="s">
        <v>66</v>
      </c>
      <c r="AY464" s="141" t="s">
        <v>117</v>
      </c>
    </row>
    <row r="465" spans="2:65" s="12" customFormat="1" ht="11.25" x14ac:dyDescent="0.2">
      <c r="B465" s="134"/>
      <c r="D465" s="135" t="s">
        <v>129</v>
      </c>
      <c r="E465" s="136" t="s">
        <v>17</v>
      </c>
      <c r="F465" s="137" t="s">
        <v>551</v>
      </c>
      <c r="H465" s="136" t="s">
        <v>17</v>
      </c>
      <c r="L465" s="134"/>
      <c r="M465" s="138"/>
      <c r="T465" s="139"/>
      <c r="AT465" s="136" t="s">
        <v>129</v>
      </c>
      <c r="AU465" s="136" t="s">
        <v>125</v>
      </c>
      <c r="AV465" s="12" t="s">
        <v>71</v>
      </c>
      <c r="AW465" s="12" t="s">
        <v>28</v>
      </c>
      <c r="AX465" s="12" t="s">
        <v>66</v>
      </c>
      <c r="AY465" s="136" t="s">
        <v>117</v>
      </c>
    </row>
    <row r="466" spans="2:65" s="13" customFormat="1" ht="11.25" x14ac:dyDescent="0.2">
      <c r="B466" s="140"/>
      <c r="D466" s="135" t="s">
        <v>129</v>
      </c>
      <c r="E466" s="141" t="s">
        <v>17</v>
      </c>
      <c r="F466" s="142" t="s">
        <v>552</v>
      </c>
      <c r="H466" s="143">
        <v>232.8</v>
      </c>
      <c r="L466" s="140"/>
      <c r="M466" s="144"/>
      <c r="T466" s="145"/>
      <c r="AT466" s="141" t="s">
        <v>129</v>
      </c>
      <c r="AU466" s="141" t="s">
        <v>125</v>
      </c>
      <c r="AV466" s="13" t="s">
        <v>125</v>
      </c>
      <c r="AW466" s="13" t="s">
        <v>28</v>
      </c>
      <c r="AX466" s="13" t="s">
        <v>66</v>
      </c>
      <c r="AY466" s="141" t="s">
        <v>117</v>
      </c>
    </row>
    <row r="467" spans="2:65" s="12" customFormat="1" ht="11.25" x14ac:dyDescent="0.2">
      <c r="B467" s="134"/>
      <c r="D467" s="135" t="s">
        <v>129</v>
      </c>
      <c r="E467" s="136" t="s">
        <v>17</v>
      </c>
      <c r="F467" s="137" t="s">
        <v>553</v>
      </c>
      <c r="H467" s="136" t="s">
        <v>17</v>
      </c>
      <c r="L467" s="134"/>
      <c r="M467" s="138"/>
      <c r="T467" s="139"/>
      <c r="AT467" s="136" t="s">
        <v>129</v>
      </c>
      <c r="AU467" s="136" t="s">
        <v>125</v>
      </c>
      <c r="AV467" s="12" t="s">
        <v>71</v>
      </c>
      <c r="AW467" s="12" t="s">
        <v>28</v>
      </c>
      <c r="AX467" s="12" t="s">
        <v>66</v>
      </c>
      <c r="AY467" s="136" t="s">
        <v>117</v>
      </c>
    </row>
    <row r="468" spans="2:65" s="13" customFormat="1" ht="11.25" x14ac:dyDescent="0.2">
      <c r="B468" s="140"/>
      <c r="D468" s="135" t="s">
        <v>129</v>
      </c>
      <c r="E468" s="141" t="s">
        <v>17</v>
      </c>
      <c r="F468" s="142" t="s">
        <v>554</v>
      </c>
      <c r="H468" s="143">
        <v>25.4</v>
      </c>
      <c r="L468" s="140"/>
      <c r="M468" s="144"/>
      <c r="T468" s="145"/>
      <c r="AT468" s="141" t="s">
        <v>129</v>
      </c>
      <c r="AU468" s="141" t="s">
        <v>125</v>
      </c>
      <c r="AV468" s="13" t="s">
        <v>125</v>
      </c>
      <c r="AW468" s="13" t="s">
        <v>28</v>
      </c>
      <c r="AX468" s="13" t="s">
        <v>66</v>
      </c>
      <c r="AY468" s="141" t="s">
        <v>117</v>
      </c>
    </row>
    <row r="469" spans="2:65" s="14" customFormat="1" ht="11.25" x14ac:dyDescent="0.2">
      <c r="B469" s="146"/>
      <c r="D469" s="135" t="s">
        <v>129</v>
      </c>
      <c r="E469" s="147" t="s">
        <v>17</v>
      </c>
      <c r="F469" s="148" t="s">
        <v>140</v>
      </c>
      <c r="H469" s="149">
        <v>662.43999999999994</v>
      </c>
      <c r="L469" s="146"/>
      <c r="M469" s="150"/>
      <c r="T469" s="151"/>
      <c r="AT469" s="147" t="s">
        <v>129</v>
      </c>
      <c r="AU469" s="147" t="s">
        <v>125</v>
      </c>
      <c r="AV469" s="14" t="s">
        <v>124</v>
      </c>
      <c r="AW469" s="14" t="s">
        <v>28</v>
      </c>
      <c r="AX469" s="14" t="s">
        <v>71</v>
      </c>
      <c r="AY469" s="147" t="s">
        <v>117</v>
      </c>
    </row>
    <row r="470" spans="2:65" s="1" customFormat="1" ht="16.5" customHeight="1" x14ac:dyDescent="0.2">
      <c r="B470" s="30"/>
      <c r="C470" s="152" t="s">
        <v>555</v>
      </c>
      <c r="D470" s="152" t="s">
        <v>194</v>
      </c>
      <c r="E470" s="153" t="s">
        <v>556</v>
      </c>
      <c r="F470" s="154" t="s">
        <v>557</v>
      </c>
      <c r="G470" s="155" t="s">
        <v>446</v>
      </c>
      <c r="H470" s="156">
        <v>464.87599999999998</v>
      </c>
      <c r="I470" s="157">
        <v>1</v>
      </c>
      <c r="J470" s="157">
        <f>ROUND(I470*H470,2)</f>
        <v>464.88</v>
      </c>
      <c r="K470" s="154" t="s">
        <v>123</v>
      </c>
      <c r="L470" s="158"/>
      <c r="M470" s="159" t="s">
        <v>17</v>
      </c>
      <c r="N470" s="160" t="s">
        <v>38</v>
      </c>
      <c r="O470" s="127">
        <v>0</v>
      </c>
      <c r="P470" s="127">
        <f>O470*H470</f>
        <v>0</v>
      </c>
      <c r="Q470" s="127">
        <v>2.9999999999999997E-4</v>
      </c>
      <c r="R470" s="127">
        <f>Q470*H470</f>
        <v>0.13946279999999997</v>
      </c>
      <c r="S470" s="127">
        <v>0</v>
      </c>
      <c r="T470" s="128">
        <f>S470*H470</f>
        <v>0</v>
      </c>
      <c r="AR470" s="129" t="s">
        <v>168</v>
      </c>
      <c r="AT470" s="129" t="s">
        <v>194</v>
      </c>
      <c r="AU470" s="129" t="s">
        <v>125</v>
      </c>
      <c r="AY470" s="18" t="s">
        <v>117</v>
      </c>
      <c r="BE470" s="130">
        <f>IF(N470="základní",J470,0)</f>
        <v>0</v>
      </c>
      <c r="BF470" s="130">
        <f>IF(N470="snížená",J470,0)</f>
        <v>464.88</v>
      </c>
      <c r="BG470" s="130">
        <f>IF(N470="zákl. přenesená",J470,0)</f>
        <v>0</v>
      </c>
      <c r="BH470" s="130">
        <f>IF(N470="sníž. přenesená",J470,0)</f>
        <v>0</v>
      </c>
      <c r="BI470" s="130">
        <f>IF(N470="nulová",J470,0)</f>
        <v>0</v>
      </c>
      <c r="BJ470" s="18" t="s">
        <v>125</v>
      </c>
      <c r="BK470" s="130">
        <f>ROUND(I470*H470,2)</f>
        <v>464.88</v>
      </c>
      <c r="BL470" s="18" t="s">
        <v>124</v>
      </c>
      <c r="BM470" s="129" t="s">
        <v>558</v>
      </c>
    </row>
    <row r="471" spans="2:65" s="13" customFormat="1" ht="11.25" x14ac:dyDescent="0.2">
      <c r="B471" s="140"/>
      <c r="D471" s="135" t="s">
        <v>129</v>
      </c>
      <c r="F471" s="142" t="s">
        <v>559</v>
      </c>
      <c r="H471" s="143">
        <v>464.87599999999998</v>
      </c>
      <c r="L471" s="140"/>
      <c r="M471" s="144"/>
      <c r="T471" s="145"/>
      <c r="AT471" s="141" t="s">
        <v>129</v>
      </c>
      <c r="AU471" s="141" t="s">
        <v>125</v>
      </c>
      <c r="AV471" s="13" t="s">
        <v>125</v>
      </c>
      <c r="AW471" s="13" t="s">
        <v>4</v>
      </c>
      <c r="AX471" s="13" t="s">
        <v>71</v>
      </c>
      <c r="AY471" s="141" t="s">
        <v>117</v>
      </c>
    </row>
    <row r="472" spans="2:65" s="1" customFormat="1" ht="16.5" customHeight="1" x14ac:dyDescent="0.2">
      <c r="B472" s="30"/>
      <c r="C472" s="152" t="s">
        <v>560</v>
      </c>
      <c r="D472" s="152" t="s">
        <v>194</v>
      </c>
      <c r="E472" s="153" t="s">
        <v>561</v>
      </c>
      <c r="F472" s="154" t="s">
        <v>562</v>
      </c>
      <c r="G472" s="155" t="s">
        <v>446</v>
      </c>
      <c r="H472" s="156">
        <v>267.72000000000003</v>
      </c>
      <c r="I472" s="157">
        <v>1</v>
      </c>
      <c r="J472" s="157">
        <f>ROUND(I472*H472,2)</f>
        <v>267.72000000000003</v>
      </c>
      <c r="K472" s="154" t="s">
        <v>123</v>
      </c>
      <c r="L472" s="158"/>
      <c r="M472" s="159" t="s">
        <v>17</v>
      </c>
      <c r="N472" s="160" t="s">
        <v>38</v>
      </c>
      <c r="O472" s="127">
        <v>0</v>
      </c>
      <c r="P472" s="127">
        <f>O472*H472</f>
        <v>0</v>
      </c>
      <c r="Q472" s="127">
        <v>2.0000000000000001E-4</v>
      </c>
      <c r="R472" s="127">
        <f>Q472*H472</f>
        <v>5.3544000000000008E-2</v>
      </c>
      <c r="S472" s="127">
        <v>0</v>
      </c>
      <c r="T472" s="128">
        <f>S472*H472</f>
        <v>0</v>
      </c>
      <c r="AR472" s="129" t="s">
        <v>168</v>
      </c>
      <c r="AT472" s="129" t="s">
        <v>194</v>
      </c>
      <c r="AU472" s="129" t="s">
        <v>125</v>
      </c>
      <c r="AY472" s="18" t="s">
        <v>117</v>
      </c>
      <c r="BE472" s="130">
        <f>IF(N472="základní",J472,0)</f>
        <v>0</v>
      </c>
      <c r="BF472" s="130">
        <f>IF(N472="snížená",J472,0)</f>
        <v>267.72000000000003</v>
      </c>
      <c r="BG472" s="130">
        <f>IF(N472="zákl. přenesená",J472,0)</f>
        <v>0</v>
      </c>
      <c r="BH472" s="130">
        <f>IF(N472="sníž. přenesená",J472,0)</f>
        <v>0</v>
      </c>
      <c r="BI472" s="130">
        <f>IF(N472="nulová",J472,0)</f>
        <v>0</v>
      </c>
      <c r="BJ472" s="18" t="s">
        <v>125</v>
      </c>
      <c r="BK472" s="130">
        <f>ROUND(I472*H472,2)</f>
        <v>267.72000000000003</v>
      </c>
      <c r="BL472" s="18" t="s">
        <v>124</v>
      </c>
      <c r="BM472" s="129" t="s">
        <v>563</v>
      </c>
    </row>
    <row r="473" spans="2:65" s="13" customFormat="1" ht="11.25" x14ac:dyDescent="0.2">
      <c r="B473" s="140"/>
      <c r="D473" s="135" t="s">
        <v>129</v>
      </c>
      <c r="F473" s="142" t="s">
        <v>564</v>
      </c>
      <c r="H473" s="143">
        <v>267.72000000000003</v>
      </c>
      <c r="L473" s="140"/>
      <c r="M473" s="144"/>
      <c r="T473" s="145"/>
      <c r="AT473" s="141" t="s">
        <v>129</v>
      </c>
      <c r="AU473" s="141" t="s">
        <v>125</v>
      </c>
      <c r="AV473" s="13" t="s">
        <v>125</v>
      </c>
      <c r="AW473" s="13" t="s">
        <v>4</v>
      </c>
      <c r="AX473" s="13" t="s">
        <v>71</v>
      </c>
      <c r="AY473" s="141" t="s">
        <v>117</v>
      </c>
    </row>
    <row r="474" spans="2:65" s="1" customFormat="1" ht="16.5" customHeight="1" x14ac:dyDescent="0.2">
      <c r="B474" s="30"/>
      <c r="C474" s="152" t="s">
        <v>565</v>
      </c>
      <c r="D474" s="152" t="s">
        <v>194</v>
      </c>
      <c r="E474" s="153" t="s">
        <v>566</v>
      </c>
      <c r="F474" s="154" t="s">
        <v>567</v>
      </c>
      <c r="G474" s="155" t="s">
        <v>446</v>
      </c>
      <c r="H474" s="156">
        <v>29.21</v>
      </c>
      <c r="I474" s="157">
        <v>1</v>
      </c>
      <c r="J474" s="157">
        <f>ROUND(I474*H474,2)</f>
        <v>29.21</v>
      </c>
      <c r="K474" s="154" t="s">
        <v>123</v>
      </c>
      <c r="L474" s="158"/>
      <c r="M474" s="159" t="s">
        <v>17</v>
      </c>
      <c r="N474" s="160" t="s">
        <v>38</v>
      </c>
      <c r="O474" s="127">
        <v>0</v>
      </c>
      <c r="P474" s="127">
        <f>O474*H474</f>
        <v>0</v>
      </c>
      <c r="Q474" s="127">
        <v>5.0000000000000001E-4</v>
      </c>
      <c r="R474" s="127">
        <f>Q474*H474</f>
        <v>1.4605E-2</v>
      </c>
      <c r="S474" s="127">
        <v>0</v>
      </c>
      <c r="T474" s="128">
        <f>S474*H474</f>
        <v>0</v>
      </c>
      <c r="AR474" s="129" t="s">
        <v>168</v>
      </c>
      <c r="AT474" s="129" t="s">
        <v>194</v>
      </c>
      <c r="AU474" s="129" t="s">
        <v>125</v>
      </c>
      <c r="AY474" s="18" t="s">
        <v>117</v>
      </c>
      <c r="BE474" s="130">
        <f>IF(N474="základní",J474,0)</f>
        <v>0</v>
      </c>
      <c r="BF474" s="130">
        <f>IF(N474="snížená",J474,0)</f>
        <v>29.21</v>
      </c>
      <c r="BG474" s="130">
        <f>IF(N474="zákl. přenesená",J474,0)</f>
        <v>0</v>
      </c>
      <c r="BH474" s="130">
        <f>IF(N474="sníž. přenesená",J474,0)</f>
        <v>0</v>
      </c>
      <c r="BI474" s="130">
        <f>IF(N474="nulová",J474,0)</f>
        <v>0</v>
      </c>
      <c r="BJ474" s="18" t="s">
        <v>125</v>
      </c>
      <c r="BK474" s="130">
        <f>ROUND(I474*H474,2)</f>
        <v>29.21</v>
      </c>
      <c r="BL474" s="18" t="s">
        <v>124</v>
      </c>
      <c r="BM474" s="129" t="s">
        <v>568</v>
      </c>
    </row>
    <row r="475" spans="2:65" s="13" customFormat="1" ht="11.25" x14ac:dyDescent="0.2">
      <c r="B475" s="140"/>
      <c r="D475" s="135" t="s">
        <v>129</v>
      </c>
      <c r="F475" s="142" t="s">
        <v>569</v>
      </c>
      <c r="H475" s="143">
        <v>29.21</v>
      </c>
      <c r="L475" s="140"/>
      <c r="M475" s="144"/>
      <c r="T475" s="145"/>
      <c r="AT475" s="141" t="s">
        <v>129</v>
      </c>
      <c r="AU475" s="141" t="s">
        <v>125</v>
      </c>
      <c r="AV475" s="13" t="s">
        <v>125</v>
      </c>
      <c r="AW475" s="13" t="s">
        <v>4</v>
      </c>
      <c r="AX475" s="13" t="s">
        <v>71</v>
      </c>
      <c r="AY475" s="141" t="s">
        <v>117</v>
      </c>
    </row>
    <row r="476" spans="2:65" s="1" customFormat="1" ht="16.5" customHeight="1" x14ac:dyDescent="0.2">
      <c r="B476" s="30"/>
      <c r="C476" s="119" t="s">
        <v>570</v>
      </c>
      <c r="D476" s="119" t="s">
        <v>119</v>
      </c>
      <c r="E476" s="120" t="s">
        <v>571</v>
      </c>
      <c r="F476" s="121" t="s">
        <v>572</v>
      </c>
      <c r="G476" s="122" t="s">
        <v>122</v>
      </c>
      <c r="H476" s="123">
        <v>108.12</v>
      </c>
      <c r="I476" s="124">
        <v>1</v>
      </c>
      <c r="J476" s="124">
        <f>ROUND(I476*H476,2)</f>
        <v>108.12</v>
      </c>
      <c r="K476" s="121" t="s">
        <v>123</v>
      </c>
      <c r="L476" s="30"/>
      <c r="M476" s="125" t="s">
        <v>17</v>
      </c>
      <c r="N476" s="126" t="s">
        <v>38</v>
      </c>
      <c r="O476" s="127">
        <v>0.224</v>
      </c>
      <c r="P476" s="127">
        <f>O476*H476</f>
        <v>24.218880000000002</v>
      </c>
      <c r="Q476" s="127">
        <v>3.6000000000000002E-4</v>
      </c>
      <c r="R476" s="127">
        <f>Q476*H476</f>
        <v>3.8923200000000005E-2</v>
      </c>
      <c r="S476" s="127">
        <v>0</v>
      </c>
      <c r="T476" s="128">
        <f>S476*H476</f>
        <v>0</v>
      </c>
      <c r="AR476" s="129" t="s">
        <v>124</v>
      </c>
      <c r="AT476" s="129" t="s">
        <v>119</v>
      </c>
      <c r="AU476" s="129" t="s">
        <v>125</v>
      </c>
      <c r="AY476" s="18" t="s">
        <v>117</v>
      </c>
      <c r="BE476" s="130">
        <f>IF(N476="základní",J476,0)</f>
        <v>0</v>
      </c>
      <c r="BF476" s="130">
        <f>IF(N476="snížená",J476,0)</f>
        <v>108.12</v>
      </c>
      <c r="BG476" s="130">
        <f>IF(N476="zákl. přenesená",J476,0)</f>
        <v>0</v>
      </c>
      <c r="BH476" s="130">
        <f>IF(N476="sníž. přenesená",J476,0)</f>
        <v>0</v>
      </c>
      <c r="BI476" s="130">
        <f>IF(N476="nulová",J476,0)</f>
        <v>0</v>
      </c>
      <c r="BJ476" s="18" t="s">
        <v>125</v>
      </c>
      <c r="BK476" s="130">
        <f>ROUND(I476*H476,2)</f>
        <v>108.12</v>
      </c>
      <c r="BL476" s="18" t="s">
        <v>124</v>
      </c>
      <c r="BM476" s="129" t="s">
        <v>573</v>
      </c>
    </row>
    <row r="477" spans="2:65" s="1" customFormat="1" ht="11.25" x14ac:dyDescent="0.2">
      <c r="B477" s="30"/>
      <c r="D477" s="131" t="s">
        <v>127</v>
      </c>
      <c r="F477" s="132" t="s">
        <v>574</v>
      </c>
      <c r="L477" s="30"/>
      <c r="M477" s="133"/>
      <c r="T477" s="51"/>
      <c r="AT477" s="18" t="s">
        <v>127</v>
      </c>
      <c r="AU477" s="18" t="s">
        <v>125</v>
      </c>
    </row>
    <row r="478" spans="2:65" s="12" customFormat="1" ht="11.25" x14ac:dyDescent="0.2">
      <c r="B478" s="134"/>
      <c r="D478" s="135" t="s">
        <v>129</v>
      </c>
      <c r="E478" s="136" t="s">
        <v>17</v>
      </c>
      <c r="F478" s="137" t="s">
        <v>575</v>
      </c>
      <c r="H478" s="136" t="s">
        <v>17</v>
      </c>
      <c r="L478" s="134"/>
      <c r="M478" s="138"/>
      <c r="T478" s="139"/>
      <c r="AT478" s="136" t="s">
        <v>129</v>
      </c>
      <c r="AU478" s="136" t="s">
        <v>125</v>
      </c>
      <c r="AV478" s="12" t="s">
        <v>71</v>
      </c>
      <c r="AW478" s="12" t="s">
        <v>28</v>
      </c>
      <c r="AX478" s="12" t="s">
        <v>66</v>
      </c>
      <c r="AY478" s="136" t="s">
        <v>117</v>
      </c>
    </row>
    <row r="479" spans="2:65" s="13" customFormat="1" ht="11.25" x14ac:dyDescent="0.2">
      <c r="B479" s="140"/>
      <c r="D479" s="135" t="s">
        <v>129</v>
      </c>
      <c r="E479" s="141" t="s">
        <v>17</v>
      </c>
      <c r="F479" s="142" t="s">
        <v>576</v>
      </c>
      <c r="H479" s="143">
        <v>108.12</v>
      </c>
      <c r="L479" s="140"/>
      <c r="M479" s="144"/>
      <c r="T479" s="145"/>
      <c r="AT479" s="141" t="s">
        <v>129</v>
      </c>
      <c r="AU479" s="141" t="s">
        <v>125</v>
      </c>
      <c r="AV479" s="13" t="s">
        <v>125</v>
      </c>
      <c r="AW479" s="13" t="s">
        <v>28</v>
      </c>
      <c r="AX479" s="13" t="s">
        <v>71</v>
      </c>
      <c r="AY479" s="141" t="s">
        <v>117</v>
      </c>
    </row>
    <row r="480" spans="2:65" s="1" customFormat="1" ht="16.5" customHeight="1" x14ac:dyDescent="0.2">
      <c r="B480" s="30"/>
      <c r="C480" s="119" t="s">
        <v>577</v>
      </c>
      <c r="D480" s="119" t="s">
        <v>119</v>
      </c>
      <c r="E480" s="120" t="s">
        <v>578</v>
      </c>
      <c r="F480" s="121" t="s">
        <v>579</v>
      </c>
      <c r="G480" s="122" t="s">
        <v>122</v>
      </c>
      <c r="H480" s="123">
        <v>139.154</v>
      </c>
      <c r="I480" s="124">
        <v>1</v>
      </c>
      <c r="J480" s="124">
        <f>ROUND(I480*H480,2)</f>
        <v>139.15</v>
      </c>
      <c r="K480" s="121" t="s">
        <v>17</v>
      </c>
      <c r="L480" s="30"/>
      <c r="M480" s="125" t="s">
        <v>17</v>
      </c>
      <c r="N480" s="126" t="s">
        <v>38</v>
      </c>
      <c r="O480" s="127">
        <v>0</v>
      </c>
      <c r="P480" s="127">
        <f>O480*H480</f>
        <v>0</v>
      </c>
      <c r="Q480" s="127">
        <v>0</v>
      </c>
      <c r="R480" s="127">
        <f>Q480*H480</f>
        <v>0</v>
      </c>
      <c r="S480" s="127">
        <v>0</v>
      </c>
      <c r="T480" s="128">
        <f>S480*H480</f>
        <v>0</v>
      </c>
      <c r="AR480" s="129" t="s">
        <v>124</v>
      </c>
      <c r="AT480" s="129" t="s">
        <v>119</v>
      </c>
      <c r="AU480" s="129" t="s">
        <v>125</v>
      </c>
      <c r="AY480" s="18" t="s">
        <v>117</v>
      </c>
      <c r="BE480" s="130">
        <f>IF(N480="základní",J480,0)</f>
        <v>0</v>
      </c>
      <c r="BF480" s="130">
        <f>IF(N480="snížená",J480,0)</f>
        <v>139.15</v>
      </c>
      <c r="BG480" s="130">
        <f>IF(N480="zákl. přenesená",J480,0)</f>
        <v>0</v>
      </c>
      <c r="BH480" s="130">
        <f>IF(N480="sníž. přenesená",J480,0)</f>
        <v>0</v>
      </c>
      <c r="BI480" s="130">
        <f>IF(N480="nulová",J480,0)</f>
        <v>0</v>
      </c>
      <c r="BJ480" s="18" t="s">
        <v>125</v>
      </c>
      <c r="BK480" s="130">
        <f>ROUND(I480*H480,2)</f>
        <v>139.15</v>
      </c>
      <c r="BL480" s="18" t="s">
        <v>124</v>
      </c>
      <c r="BM480" s="129" t="s">
        <v>580</v>
      </c>
    </row>
    <row r="481" spans="2:65" s="12" customFormat="1" ht="11.25" x14ac:dyDescent="0.2">
      <c r="B481" s="134"/>
      <c r="D481" s="135" t="s">
        <v>129</v>
      </c>
      <c r="E481" s="136" t="s">
        <v>17</v>
      </c>
      <c r="F481" s="137" t="s">
        <v>581</v>
      </c>
      <c r="H481" s="136" t="s">
        <v>17</v>
      </c>
      <c r="L481" s="134"/>
      <c r="M481" s="138"/>
      <c r="T481" s="139"/>
      <c r="AT481" s="136" t="s">
        <v>129</v>
      </c>
      <c r="AU481" s="136" t="s">
        <v>125</v>
      </c>
      <c r="AV481" s="12" t="s">
        <v>71</v>
      </c>
      <c r="AW481" s="12" t="s">
        <v>28</v>
      </c>
      <c r="AX481" s="12" t="s">
        <v>66</v>
      </c>
      <c r="AY481" s="136" t="s">
        <v>117</v>
      </c>
    </row>
    <row r="482" spans="2:65" s="13" customFormat="1" ht="11.25" x14ac:dyDescent="0.2">
      <c r="B482" s="140"/>
      <c r="D482" s="135" t="s">
        <v>129</v>
      </c>
      <c r="E482" s="141" t="s">
        <v>17</v>
      </c>
      <c r="F482" s="142" t="s">
        <v>283</v>
      </c>
      <c r="H482" s="143">
        <v>40.067999999999998</v>
      </c>
      <c r="L482" s="140"/>
      <c r="M482" s="144"/>
      <c r="T482" s="145"/>
      <c r="AT482" s="141" t="s">
        <v>129</v>
      </c>
      <c r="AU482" s="141" t="s">
        <v>125</v>
      </c>
      <c r="AV482" s="13" t="s">
        <v>125</v>
      </c>
      <c r="AW482" s="13" t="s">
        <v>28</v>
      </c>
      <c r="AX482" s="13" t="s">
        <v>66</v>
      </c>
      <c r="AY482" s="141" t="s">
        <v>117</v>
      </c>
    </row>
    <row r="483" spans="2:65" s="13" customFormat="1" ht="11.25" x14ac:dyDescent="0.2">
      <c r="B483" s="140"/>
      <c r="D483" s="135" t="s">
        <v>129</v>
      </c>
      <c r="E483" s="141" t="s">
        <v>17</v>
      </c>
      <c r="F483" s="142" t="s">
        <v>582</v>
      </c>
      <c r="H483" s="143">
        <v>96.313999999999993</v>
      </c>
      <c r="L483" s="140"/>
      <c r="M483" s="144"/>
      <c r="T483" s="145"/>
      <c r="AT483" s="141" t="s">
        <v>129</v>
      </c>
      <c r="AU483" s="141" t="s">
        <v>125</v>
      </c>
      <c r="AV483" s="13" t="s">
        <v>125</v>
      </c>
      <c r="AW483" s="13" t="s">
        <v>28</v>
      </c>
      <c r="AX483" s="13" t="s">
        <v>66</v>
      </c>
      <c r="AY483" s="141" t="s">
        <v>117</v>
      </c>
    </row>
    <row r="484" spans="2:65" s="13" customFormat="1" ht="11.25" x14ac:dyDescent="0.2">
      <c r="B484" s="140"/>
      <c r="D484" s="135" t="s">
        <v>129</v>
      </c>
      <c r="E484" s="141" t="s">
        <v>17</v>
      </c>
      <c r="F484" s="142" t="s">
        <v>583</v>
      </c>
      <c r="H484" s="143">
        <v>2.7719999999999998</v>
      </c>
      <c r="L484" s="140"/>
      <c r="M484" s="144"/>
      <c r="T484" s="145"/>
      <c r="AT484" s="141" t="s">
        <v>129</v>
      </c>
      <c r="AU484" s="141" t="s">
        <v>125</v>
      </c>
      <c r="AV484" s="13" t="s">
        <v>125</v>
      </c>
      <c r="AW484" s="13" t="s">
        <v>28</v>
      </c>
      <c r="AX484" s="13" t="s">
        <v>66</v>
      </c>
      <c r="AY484" s="141" t="s">
        <v>117</v>
      </c>
    </row>
    <row r="485" spans="2:65" s="14" customFormat="1" ht="11.25" x14ac:dyDescent="0.2">
      <c r="B485" s="146"/>
      <c r="D485" s="135" t="s">
        <v>129</v>
      </c>
      <c r="E485" s="147" t="s">
        <v>17</v>
      </c>
      <c r="F485" s="148" t="s">
        <v>140</v>
      </c>
      <c r="H485" s="149">
        <v>139.154</v>
      </c>
      <c r="L485" s="146"/>
      <c r="M485" s="150"/>
      <c r="T485" s="151"/>
      <c r="AT485" s="147" t="s">
        <v>129</v>
      </c>
      <c r="AU485" s="147" t="s">
        <v>125</v>
      </c>
      <c r="AV485" s="14" t="s">
        <v>124</v>
      </c>
      <c r="AW485" s="14" t="s">
        <v>28</v>
      </c>
      <c r="AX485" s="14" t="s">
        <v>71</v>
      </c>
      <c r="AY485" s="147" t="s">
        <v>117</v>
      </c>
    </row>
    <row r="486" spans="2:65" s="1" customFormat="1" ht="16.5" customHeight="1" x14ac:dyDescent="0.2">
      <c r="B486" s="30"/>
      <c r="C486" s="119" t="s">
        <v>584</v>
      </c>
      <c r="D486" s="119" t="s">
        <v>119</v>
      </c>
      <c r="E486" s="120" t="s">
        <v>585</v>
      </c>
      <c r="F486" s="121" t="s">
        <v>586</v>
      </c>
      <c r="G486" s="122" t="s">
        <v>122</v>
      </c>
      <c r="H486" s="123">
        <v>122.75700000000001</v>
      </c>
      <c r="I486" s="124">
        <v>1</v>
      </c>
      <c r="J486" s="124">
        <f>ROUND(I486*H486,2)</f>
        <v>122.76</v>
      </c>
      <c r="K486" s="121" t="s">
        <v>17</v>
      </c>
      <c r="L486" s="30"/>
      <c r="M486" s="125" t="s">
        <v>17</v>
      </c>
      <c r="N486" s="126" t="s">
        <v>38</v>
      </c>
      <c r="O486" s="127">
        <v>0</v>
      </c>
      <c r="P486" s="127">
        <f>O486*H486</f>
        <v>0</v>
      </c>
      <c r="Q486" s="127">
        <v>0</v>
      </c>
      <c r="R486" s="127">
        <f>Q486*H486</f>
        <v>0</v>
      </c>
      <c r="S486" s="127">
        <v>0</v>
      </c>
      <c r="T486" s="128">
        <f>S486*H486</f>
        <v>0</v>
      </c>
      <c r="AR486" s="129" t="s">
        <v>124</v>
      </c>
      <c r="AT486" s="129" t="s">
        <v>119</v>
      </c>
      <c r="AU486" s="129" t="s">
        <v>125</v>
      </c>
      <c r="AY486" s="18" t="s">
        <v>117</v>
      </c>
      <c r="BE486" s="130">
        <f>IF(N486="základní",J486,0)</f>
        <v>0</v>
      </c>
      <c r="BF486" s="130">
        <f>IF(N486="snížená",J486,0)</f>
        <v>122.76</v>
      </c>
      <c r="BG486" s="130">
        <f>IF(N486="zákl. přenesená",J486,0)</f>
        <v>0</v>
      </c>
      <c r="BH486" s="130">
        <f>IF(N486="sníž. přenesená",J486,0)</f>
        <v>0</v>
      </c>
      <c r="BI486" s="130">
        <f>IF(N486="nulová",J486,0)</f>
        <v>0</v>
      </c>
      <c r="BJ486" s="18" t="s">
        <v>125</v>
      </c>
      <c r="BK486" s="130">
        <f>ROUND(I486*H486,2)</f>
        <v>122.76</v>
      </c>
      <c r="BL486" s="18" t="s">
        <v>124</v>
      </c>
      <c r="BM486" s="129" t="s">
        <v>587</v>
      </c>
    </row>
    <row r="487" spans="2:65" s="13" customFormat="1" ht="11.25" x14ac:dyDescent="0.2">
      <c r="B487" s="140"/>
      <c r="D487" s="135" t="s">
        <v>129</v>
      </c>
      <c r="E487" s="141" t="s">
        <v>17</v>
      </c>
      <c r="F487" s="142" t="s">
        <v>336</v>
      </c>
      <c r="H487" s="143">
        <v>30.122</v>
      </c>
      <c r="L487" s="140"/>
      <c r="M487" s="144"/>
      <c r="T487" s="145"/>
      <c r="AT487" s="141" t="s">
        <v>129</v>
      </c>
      <c r="AU487" s="141" t="s">
        <v>125</v>
      </c>
      <c r="AV487" s="13" t="s">
        <v>125</v>
      </c>
      <c r="AW487" s="13" t="s">
        <v>28</v>
      </c>
      <c r="AX487" s="13" t="s">
        <v>66</v>
      </c>
      <c r="AY487" s="141" t="s">
        <v>117</v>
      </c>
    </row>
    <row r="488" spans="2:65" s="13" customFormat="1" ht="11.25" x14ac:dyDescent="0.2">
      <c r="B488" s="140"/>
      <c r="D488" s="135" t="s">
        <v>129</v>
      </c>
      <c r="E488" s="141" t="s">
        <v>17</v>
      </c>
      <c r="F488" s="142" t="s">
        <v>588</v>
      </c>
      <c r="H488" s="143">
        <v>85.831000000000003</v>
      </c>
      <c r="L488" s="140"/>
      <c r="M488" s="144"/>
      <c r="T488" s="145"/>
      <c r="AT488" s="141" t="s">
        <v>129</v>
      </c>
      <c r="AU488" s="141" t="s">
        <v>125</v>
      </c>
      <c r="AV488" s="13" t="s">
        <v>125</v>
      </c>
      <c r="AW488" s="13" t="s">
        <v>28</v>
      </c>
      <c r="AX488" s="13" t="s">
        <v>66</v>
      </c>
      <c r="AY488" s="141" t="s">
        <v>117</v>
      </c>
    </row>
    <row r="489" spans="2:65" s="13" customFormat="1" ht="11.25" x14ac:dyDescent="0.2">
      <c r="B489" s="140"/>
      <c r="D489" s="135" t="s">
        <v>129</v>
      </c>
      <c r="E489" s="141" t="s">
        <v>17</v>
      </c>
      <c r="F489" s="142" t="s">
        <v>589</v>
      </c>
      <c r="H489" s="143">
        <v>6.8040000000000003</v>
      </c>
      <c r="L489" s="140"/>
      <c r="M489" s="144"/>
      <c r="T489" s="145"/>
      <c r="AT489" s="141" t="s">
        <v>129</v>
      </c>
      <c r="AU489" s="141" t="s">
        <v>125</v>
      </c>
      <c r="AV489" s="13" t="s">
        <v>125</v>
      </c>
      <c r="AW489" s="13" t="s">
        <v>28</v>
      </c>
      <c r="AX489" s="13" t="s">
        <v>66</v>
      </c>
      <c r="AY489" s="141" t="s">
        <v>117</v>
      </c>
    </row>
    <row r="490" spans="2:65" s="14" customFormat="1" ht="11.25" x14ac:dyDescent="0.2">
      <c r="B490" s="146"/>
      <c r="D490" s="135" t="s">
        <v>129</v>
      </c>
      <c r="E490" s="147" t="s">
        <v>17</v>
      </c>
      <c r="F490" s="148" t="s">
        <v>140</v>
      </c>
      <c r="H490" s="149">
        <v>122.75700000000001</v>
      </c>
      <c r="L490" s="146"/>
      <c r="M490" s="150"/>
      <c r="T490" s="151"/>
      <c r="AT490" s="147" t="s">
        <v>129</v>
      </c>
      <c r="AU490" s="147" t="s">
        <v>125</v>
      </c>
      <c r="AV490" s="14" t="s">
        <v>124</v>
      </c>
      <c r="AW490" s="14" t="s">
        <v>28</v>
      </c>
      <c r="AX490" s="14" t="s">
        <v>71</v>
      </c>
      <c r="AY490" s="147" t="s">
        <v>117</v>
      </c>
    </row>
    <row r="491" spans="2:65" s="1" customFormat="1" ht="21.75" customHeight="1" x14ac:dyDescent="0.2">
      <c r="B491" s="30"/>
      <c r="C491" s="119" t="s">
        <v>590</v>
      </c>
      <c r="D491" s="119" t="s">
        <v>119</v>
      </c>
      <c r="E491" s="120" t="s">
        <v>591</v>
      </c>
      <c r="F491" s="121" t="s">
        <v>592</v>
      </c>
      <c r="G491" s="122" t="s">
        <v>122</v>
      </c>
      <c r="H491" s="123">
        <v>63.707000000000001</v>
      </c>
      <c r="I491" s="124">
        <v>1</v>
      </c>
      <c r="J491" s="124">
        <f>ROUND(I491*H491,2)</f>
        <v>63.71</v>
      </c>
      <c r="K491" s="121" t="s">
        <v>123</v>
      </c>
      <c r="L491" s="30"/>
      <c r="M491" s="125" t="s">
        <v>17</v>
      </c>
      <c r="N491" s="126" t="s">
        <v>38</v>
      </c>
      <c r="O491" s="127">
        <v>0.55700000000000005</v>
      </c>
      <c r="P491" s="127">
        <f>O491*H491</f>
        <v>35.484799000000002</v>
      </c>
      <c r="Q491" s="127">
        <v>0.22136</v>
      </c>
      <c r="R491" s="127">
        <f>Q491*H491</f>
        <v>14.10218152</v>
      </c>
      <c r="S491" s="127">
        <v>0</v>
      </c>
      <c r="T491" s="128">
        <f>S491*H491</f>
        <v>0</v>
      </c>
      <c r="AR491" s="129" t="s">
        <v>124</v>
      </c>
      <c r="AT491" s="129" t="s">
        <v>119</v>
      </c>
      <c r="AU491" s="129" t="s">
        <v>125</v>
      </c>
      <c r="AY491" s="18" t="s">
        <v>117</v>
      </c>
      <c r="BE491" s="130">
        <f>IF(N491="základní",J491,0)</f>
        <v>0</v>
      </c>
      <c r="BF491" s="130">
        <f>IF(N491="snížená",J491,0)</f>
        <v>63.71</v>
      </c>
      <c r="BG491" s="130">
        <f>IF(N491="zákl. přenesená",J491,0)</f>
        <v>0</v>
      </c>
      <c r="BH491" s="130">
        <f>IF(N491="sníž. přenesená",J491,0)</f>
        <v>0</v>
      </c>
      <c r="BI491" s="130">
        <f>IF(N491="nulová",J491,0)</f>
        <v>0</v>
      </c>
      <c r="BJ491" s="18" t="s">
        <v>125</v>
      </c>
      <c r="BK491" s="130">
        <f>ROUND(I491*H491,2)</f>
        <v>63.71</v>
      </c>
      <c r="BL491" s="18" t="s">
        <v>124</v>
      </c>
      <c r="BM491" s="129" t="s">
        <v>593</v>
      </c>
    </row>
    <row r="492" spans="2:65" s="1" customFormat="1" ht="11.25" x14ac:dyDescent="0.2">
      <c r="B492" s="30"/>
      <c r="D492" s="131" t="s">
        <v>127</v>
      </c>
      <c r="F492" s="132" t="s">
        <v>594</v>
      </c>
      <c r="L492" s="30"/>
      <c r="M492" s="133"/>
      <c r="T492" s="51"/>
      <c r="AT492" s="18" t="s">
        <v>127</v>
      </c>
      <c r="AU492" s="18" t="s">
        <v>125</v>
      </c>
    </row>
    <row r="493" spans="2:65" s="1" customFormat="1" ht="24.2" customHeight="1" x14ac:dyDescent="0.2">
      <c r="B493" s="30"/>
      <c r="C493" s="119" t="s">
        <v>595</v>
      </c>
      <c r="D493" s="119" t="s">
        <v>119</v>
      </c>
      <c r="E493" s="120" t="s">
        <v>596</v>
      </c>
      <c r="F493" s="121" t="s">
        <v>597</v>
      </c>
      <c r="G493" s="122" t="s">
        <v>446</v>
      </c>
      <c r="H493" s="123">
        <v>148.18</v>
      </c>
      <c r="I493" s="124">
        <v>1</v>
      </c>
      <c r="J493" s="124">
        <f>ROUND(I493*H493,2)</f>
        <v>148.18</v>
      </c>
      <c r="K493" s="121" t="s">
        <v>123</v>
      </c>
      <c r="L493" s="30"/>
      <c r="M493" s="125" t="s">
        <v>17</v>
      </c>
      <c r="N493" s="126" t="s">
        <v>38</v>
      </c>
      <c r="O493" s="127">
        <v>0.16300000000000001</v>
      </c>
      <c r="P493" s="127">
        <f>O493*H493</f>
        <v>24.153340000000004</v>
      </c>
      <c r="Q493" s="127">
        <v>0.12895000000000001</v>
      </c>
      <c r="R493" s="127">
        <f>Q493*H493</f>
        <v>19.107811000000002</v>
      </c>
      <c r="S493" s="127">
        <v>0</v>
      </c>
      <c r="T493" s="128">
        <f>S493*H493</f>
        <v>0</v>
      </c>
      <c r="AR493" s="129" t="s">
        <v>124</v>
      </c>
      <c r="AT493" s="129" t="s">
        <v>119</v>
      </c>
      <c r="AU493" s="129" t="s">
        <v>125</v>
      </c>
      <c r="AY493" s="18" t="s">
        <v>117</v>
      </c>
      <c r="BE493" s="130">
        <f>IF(N493="základní",J493,0)</f>
        <v>0</v>
      </c>
      <c r="BF493" s="130">
        <f>IF(N493="snížená",J493,0)</f>
        <v>148.18</v>
      </c>
      <c r="BG493" s="130">
        <f>IF(N493="zákl. přenesená",J493,0)</f>
        <v>0</v>
      </c>
      <c r="BH493" s="130">
        <f>IF(N493="sníž. přenesená",J493,0)</f>
        <v>0</v>
      </c>
      <c r="BI493" s="130">
        <f>IF(N493="nulová",J493,0)</f>
        <v>0</v>
      </c>
      <c r="BJ493" s="18" t="s">
        <v>125</v>
      </c>
      <c r="BK493" s="130">
        <f>ROUND(I493*H493,2)</f>
        <v>148.18</v>
      </c>
      <c r="BL493" s="18" t="s">
        <v>124</v>
      </c>
      <c r="BM493" s="129" t="s">
        <v>598</v>
      </c>
    </row>
    <row r="494" spans="2:65" s="1" customFormat="1" ht="11.25" x14ac:dyDescent="0.2">
      <c r="B494" s="30"/>
      <c r="D494" s="131" t="s">
        <v>127</v>
      </c>
      <c r="F494" s="132" t="s">
        <v>599</v>
      </c>
      <c r="L494" s="30"/>
      <c r="M494" s="133"/>
      <c r="T494" s="51"/>
      <c r="AT494" s="18" t="s">
        <v>127</v>
      </c>
      <c r="AU494" s="18" t="s">
        <v>125</v>
      </c>
    </row>
    <row r="495" spans="2:65" s="13" customFormat="1" ht="11.25" x14ac:dyDescent="0.2">
      <c r="B495" s="140"/>
      <c r="D495" s="135" t="s">
        <v>129</v>
      </c>
      <c r="E495" s="141" t="s">
        <v>17</v>
      </c>
      <c r="F495" s="142" t="s">
        <v>600</v>
      </c>
      <c r="H495" s="143">
        <v>148.18</v>
      </c>
      <c r="L495" s="140"/>
      <c r="M495" s="144"/>
      <c r="T495" s="145"/>
      <c r="AT495" s="141" t="s">
        <v>129</v>
      </c>
      <c r="AU495" s="141" t="s">
        <v>125</v>
      </c>
      <c r="AV495" s="13" t="s">
        <v>125</v>
      </c>
      <c r="AW495" s="13" t="s">
        <v>28</v>
      </c>
      <c r="AX495" s="13" t="s">
        <v>71</v>
      </c>
      <c r="AY495" s="141" t="s">
        <v>117</v>
      </c>
    </row>
    <row r="496" spans="2:65" s="1" customFormat="1" ht="16.5" customHeight="1" x14ac:dyDescent="0.2">
      <c r="B496" s="30"/>
      <c r="C496" s="119" t="s">
        <v>601</v>
      </c>
      <c r="D496" s="119" t="s">
        <v>119</v>
      </c>
      <c r="E496" s="120" t="s">
        <v>602</v>
      </c>
      <c r="F496" s="121" t="s">
        <v>603</v>
      </c>
      <c r="G496" s="122" t="s">
        <v>221</v>
      </c>
      <c r="H496" s="123">
        <v>48</v>
      </c>
      <c r="I496" s="124">
        <v>1</v>
      </c>
      <c r="J496" s="124">
        <f>ROUND(I496*H496,2)</f>
        <v>48</v>
      </c>
      <c r="K496" s="121" t="s">
        <v>123</v>
      </c>
      <c r="L496" s="30"/>
      <c r="M496" s="125" t="s">
        <v>17</v>
      </c>
      <c r="N496" s="126" t="s">
        <v>38</v>
      </c>
      <c r="O496" s="127">
        <v>0.16</v>
      </c>
      <c r="P496" s="127">
        <f>O496*H496</f>
        <v>7.68</v>
      </c>
      <c r="Q496" s="127">
        <v>0</v>
      </c>
      <c r="R496" s="127">
        <f>Q496*H496</f>
        <v>0</v>
      </c>
      <c r="S496" s="127">
        <v>0</v>
      </c>
      <c r="T496" s="128">
        <f>S496*H496</f>
        <v>0</v>
      </c>
      <c r="AR496" s="129" t="s">
        <v>124</v>
      </c>
      <c r="AT496" s="129" t="s">
        <v>119</v>
      </c>
      <c r="AU496" s="129" t="s">
        <v>125</v>
      </c>
      <c r="AY496" s="18" t="s">
        <v>117</v>
      </c>
      <c r="BE496" s="130">
        <f>IF(N496="základní",J496,0)</f>
        <v>0</v>
      </c>
      <c r="BF496" s="130">
        <f>IF(N496="snížená",J496,0)</f>
        <v>48</v>
      </c>
      <c r="BG496" s="130">
        <f>IF(N496="zákl. přenesená",J496,0)</f>
        <v>0</v>
      </c>
      <c r="BH496" s="130">
        <f>IF(N496="sníž. přenesená",J496,0)</f>
        <v>0</v>
      </c>
      <c r="BI496" s="130">
        <f>IF(N496="nulová",J496,0)</f>
        <v>0</v>
      </c>
      <c r="BJ496" s="18" t="s">
        <v>125</v>
      </c>
      <c r="BK496" s="130">
        <f>ROUND(I496*H496,2)</f>
        <v>48</v>
      </c>
      <c r="BL496" s="18" t="s">
        <v>124</v>
      </c>
      <c r="BM496" s="129" t="s">
        <v>604</v>
      </c>
    </row>
    <row r="497" spans="2:65" s="1" customFormat="1" ht="11.25" x14ac:dyDescent="0.2">
      <c r="B497" s="30"/>
      <c r="D497" s="131" t="s">
        <v>127</v>
      </c>
      <c r="F497" s="132" t="s">
        <v>605</v>
      </c>
      <c r="L497" s="30"/>
      <c r="M497" s="133"/>
      <c r="T497" s="51"/>
      <c r="AT497" s="18" t="s">
        <v>127</v>
      </c>
      <c r="AU497" s="18" t="s">
        <v>125</v>
      </c>
    </row>
    <row r="498" spans="2:65" s="1" customFormat="1" ht="16.5" customHeight="1" x14ac:dyDescent="0.2">
      <c r="B498" s="30"/>
      <c r="C498" s="152" t="s">
        <v>606</v>
      </c>
      <c r="D498" s="152" t="s">
        <v>194</v>
      </c>
      <c r="E498" s="153" t="s">
        <v>607</v>
      </c>
      <c r="F498" s="154" t="s">
        <v>608</v>
      </c>
      <c r="G498" s="155" t="s">
        <v>221</v>
      </c>
      <c r="H498" s="156">
        <v>48</v>
      </c>
      <c r="I498" s="157">
        <v>1</v>
      </c>
      <c r="J498" s="157">
        <f>ROUND(I498*H498,2)</f>
        <v>48</v>
      </c>
      <c r="K498" s="154" t="s">
        <v>123</v>
      </c>
      <c r="L498" s="158"/>
      <c r="M498" s="159" t="s">
        <v>17</v>
      </c>
      <c r="N498" s="160" t="s">
        <v>38</v>
      </c>
      <c r="O498" s="127">
        <v>0</v>
      </c>
      <c r="P498" s="127">
        <f>O498*H498</f>
        <v>0</v>
      </c>
      <c r="Q498" s="127">
        <v>2.4000000000000001E-4</v>
      </c>
      <c r="R498" s="127">
        <f>Q498*H498</f>
        <v>1.1520000000000001E-2</v>
      </c>
      <c r="S498" s="127">
        <v>0</v>
      </c>
      <c r="T498" s="128">
        <f>S498*H498</f>
        <v>0</v>
      </c>
      <c r="AR498" s="129" t="s">
        <v>168</v>
      </c>
      <c r="AT498" s="129" t="s">
        <v>194</v>
      </c>
      <c r="AU498" s="129" t="s">
        <v>125</v>
      </c>
      <c r="AY498" s="18" t="s">
        <v>117</v>
      </c>
      <c r="BE498" s="130">
        <f>IF(N498="základní",J498,0)</f>
        <v>0</v>
      </c>
      <c r="BF498" s="130">
        <f>IF(N498="snížená",J498,0)</f>
        <v>48</v>
      </c>
      <c r="BG498" s="130">
        <f>IF(N498="zákl. přenesená",J498,0)</f>
        <v>0</v>
      </c>
      <c r="BH498" s="130">
        <f>IF(N498="sníž. přenesená",J498,0)</f>
        <v>0</v>
      </c>
      <c r="BI498" s="130">
        <f>IF(N498="nulová",J498,0)</f>
        <v>0</v>
      </c>
      <c r="BJ498" s="18" t="s">
        <v>125</v>
      </c>
      <c r="BK498" s="130">
        <f>ROUND(I498*H498,2)</f>
        <v>48</v>
      </c>
      <c r="BL498" s="18" t="s">
        <v>124</v>
      </c>
      <c r="BM498" s="129" t="s">
        <v>609</v>
      </c>
    </row>
    <row r="499" spans="2:65" s="1" customFormat="1" ht="21.75" customHeight="1" x14ac:dyDescent="0.2">
      <c r="B499" s="30"/>
      <c r="C499" s="119" t="s">
        <v>610</v>
      </c>
      <c r="D499" s="119" t="s">
        <v>119</v>
      </c>
      <c r="E499" s="120" t="s">
        <v>611</v>
      </c>
      <c r="F499" s="121" t="s">
        <v>612</v>
      </c>
      <c r="G499" s="122" t="s">
        <v>221</v>
      </c>
      <c r="H499" s="123">
        <v>48</v>
      </c>
      <c r="I499" s="124">
        <v>1</v>
      </c>
      <c r="J499" s="124">
        <f>ROUND(I499*H499,2)</f>
        <v>48</v>
      </c>
      <c r="K499" s="121" t="s">
        <v>123</v>
      </c>
      <c r="L499" s="30"/>
      <c r="M499" s="125" t="s">
        <v>17</v>
      </c>
      <c r="N499" s="126" t="s">
        <v>38</v>
      </c>
      <c r="O499" s="127">
        <v>0.08</v>
      </c>
      <c r="P499" s="127">
        <f>O499*H499</f>
        <v>3.84</v>
      </c>
      <c r="Q499" s="127">
        <v>0</v>
      </c>
      <c r="R499" s="127">
        <f>Q499*H499</f>
        <v>0</v>
      </c>
      <c r="S499" s="127">
        <v>0</v>
      </c>
      <c r="T499" s="128">
        <f>S499*H499</f>
        <v>0</v>
      </c>
      <c r="AR499" s="129" t="s">
        <v>124</v>
      </c>
      <c r="AT499" s="129" t="s">
        <v>119</v>
      </c>
      <c r="AU499" s="129" t="s">
        <v>125</v>
      </c>
      <c r="AY499" s="18" t="s">
        <v>117</v>
      </c>
      <c r="BE499" s="130">
        <f>IF(N499="základní",J499,0)</f>
        <v>0</v>
      </c>
      <c r="BF499" s="130">
        <f>IF(N499="snížená",J499,0)</f>
        <v>48</v>
      </c>
      <c r="BG499" s="130">
        <f>IF(N499="zákl. přenesená",J499,0)</f>
        <v>0</v>
      </c>
      <c r="BH499" s="130">
        <f>IF(N499="sníž. přenesená",J499,0)</f>
        <v>0</v>
      </c>
      <c r="BI499" s="130">
        <f>IF(N499="nulová",J499,0)</f>
        <v>0</v>
      </c>
      <c r="BJ499" s="18" t="s">
        <v>125</v>
      </c>
      <c r="BK499" s="130">
        <f>ROUND(I499*H499,2)</f>
        <v>48</v>
      </c>
      <c r="BL499" s="18" t="s">
        <v>124</v>
      </c>
      <c r="BM499" s="129" t="s">
        <v>613</v>
      </c>
    </row>
    <row r="500" spans="2:65" s="1" customFormat="1" ht="11.25" x14ac:dyDescent="0.2">
      <c r="B500" s="30"/>
      <c r="D500" s="131" t="s">
        <v>127</v>
      </c>
      <c r="F500" s="132" t="s">
        <v>614</v>
      </c>
      <c r="L500" s="30"/>
      <c r="M500" s="133"/>
      <c r="T500" s="51"/>
      <c r="AT500" s="18" t="s">
        <v>127</v>
      </c>
      <c r="AU500" s="18" t="s">
        <v>125</v>
      </c>
    </row>
    <row r="501" spans="2:65" s="1" customFormat="1" ht="16.5" customHeight="1" x14ac:dyDescent="0.2">
      <c r="B501" s="30"/>
      <c r="C501" s="152" t="s">
        <v>615</v>
      </c>
      <c r="D501" s="152" t="s">
        <v>194</v>
      </c>
      <c r="E501" s="153" t="s">
        <v>616</v>
      </c>
      <c r="F501" s="154" t="s">
        <v>617</v>
      </c>
      <c r="G501" s="155" t="s">
        <v>446</v>
      </c>
      <c r="H501" s="156">
        <v>9.3840000000000003</v>
      </c>
      <c r="I501" s="157">
        <v>1</v>
      </c>
      <c r="J501" s="157">
        <f>ROUND(I501*H501,2)</f>
        <v>9.3800000000000008</v>
      </c>
      <c r="K501" s="154" t="s">
        <v>123</v>
      </c>
      <c r="L501" s="158"/>
      <c r="M501" s="159" t="s">
        <v>17</v>
      </c>
      <c r="N501" s="160" t="s">
        <v>38</v>
      </c>
      <c r="O501" s="127">
        <v>0</v>
      </c>
      <c r="P501" s="127">
        <f>O501*H501</f>
        <v>0</v>
      </c>
      <c r="Q501" s="127">
        <v>2.14E-3</v>
      </c>
      <c r="R501" s="127">
        <f>Q501*H501</f>
        <v>2.0081760000000001E-2</v>
      </c>
      <c r="S501" s="127">
        <v>0</v>
      </c>
      <c r="T501" s="128">
        <f>S501*H501</f>
        <v>0</v>
      </c>
      <c r="AR501" s="129" t="s">
        <v>168</v>
      </c>
      <c r="AT501" s="129" t="s">
        <v>194</v>
      </c>
      <c r="AU501" s="129" t="s">
        <v>125</v>
      </c>
      <c r="AY501" s="18" t="s">
        <v>117</v>
      </c>
      <c r="BE501" s="130">
        <f>IF(N501="základní",J501,0)</f>
        <v>0</v>
      </c>
      <c r="BF501" s="130">
        <f>IF(N501="snížená",J501,0)</f>
        <v>9.3800000000000008</v>
      </c>
      <c r="BG501" s="130">
        <f>IF(N501="zákl. přenesená",J501,0)</f>
        <v>0</v>
      </c>
      <c r="BH501" s="130">
        <f>IF(N501="sníž. přenesená",J501,0)</f>
        <v>0</v>
      </c>
      <c r="BI501" s="130">
        <f>IF(N501="nulová",J501,0)</f>
        <v>0</v>
      </c>
      <c r="BJ501" s="18" t="s">
        <v>125</v>
      </c>
      <c r="BK501" s="130">
        <f>ROUND(I501*H501,2)</f>
        <v>9.3800000000000008</v>
      </c>
      <c r="BL501" s="18" t="s">
        <v>124</v>
      </c>
      <c r="BM501" s="129" t="s">
        <v>618</v>
      </c>
    </row>
    <row r="502" spans="2:65" s="13" customFormat="1" ht="11.25" x14ac:dyDescent="0.2">
      <c r="B502" s="140"/>
      <c r="D502" s="135" t="s">
        <v>129</v>
      </c>
      <c r="E502" s="141" t="s">
        <v>17</v>
      </c>
      <c r="F502" s="142" t="s">
        <v>619</v>
      </c>
      <c r="H502" s="143">
        <v>8.16</v>
      </c>
      <c r="L502" s="140"/>
      <c r="M502" s="144"/>
      <c r="T502" s="145"/>
      <c r="AT502" s="141" t="s">
        <v>129</v>
      </c>
      <c r="AU502" s="141" t="s">
        <v>125</v>
      </c>
      <c r="AV502" s="13" t="s">
        <v>125</v>
      </c>
      <c r="AW502" s="13" t="s">
        <v>28</v>
      </c>
      <c r="AX502" s="13" t="s">
        <v>71</v>
      </c>
      <c r="AY502" s="141" t="s">
        <v>117</v>
      </c>
    </row>
    <row r="503" spans="2:65" s="13" customFormat="1" ht="11.25" x14ac:dyDescent="0.2">
      <c r="B503" s="140"/>
      <c r="D503" s="135" t="s">
        <v>129</v>
      </c>
      <c r="F503" s="142" t="s">
        <v>620</v>
      </c>
      <c r="H503" s="143">
        <v>9.3840000000000003</v>
      </c>
      <c r="L503" s="140"/>
      <c r="M503" s="144"/>
      <c r="T503" s="145"/>
      <c r="AT503" s="141" t="s">
        <v>129</v>
      </c>
      <c r="AU503" s="141" t="s">
        <v>125</v>
      </c>
      <c r="AV503" s="13" t="s">
        <v>125</v>
      </c>
      <c r="AW503" s="13" t="s">
        <v>4</v>
      </c>
      <c r="AX503" s="13" t="s">
        <v>71</v>
      </c>
      <c r="AY503" s="141" t="s">
        <v>117</v>
      </c>
    </row>
    <row r="504" spans="2:65" s="11" customFormat="1" ht="22.9" customHeight="1" x14ac:dyDescent="0.2">
      <c r="B504" s="108"/>
      <c r="D504" s="109" t="s">
        <v>65</v>
      </c>
      <c r="E504" s="117" t="s">
        <v>173</v>
      </c>
      <c r="F504" s="117" t="s">
        <v>621</v>
      </c>
      <c r="J504" s="118">
        <f>BK504</f>
        <v>427518.63000000006</v>
      </c>
      <c r="L504" s="108"/>
      <c r="M504" s="112"/>
      <c r="P504" s="113">
        <f>SUM(P505:P550)</f>
        <v>863.25939000000005</v>
      </c>
      <c r="R504" s="113">
        <f>SUM(R505:R550)</f>
        <v>0.12572978999999998</v>
      </c>
      <c r="T504" s="114">
        <f>SUM(T505:T550)</f>
        <v>1.6532640000000001</v>
      </c>
      <c r="AR504" s="109" t="s">
        <v>71</v>
      </c>
      <c r="AT504" s="115" t="s">
        <v>65</v>
      </c>
      <c r="AU504" s="115" t="s">
        <v>71</v>
      </c>
      <c r="AY504" s="109" t="s">
        <v>117</v>
      </c>
      <c r="BK504" s="116">
        <f>SUM(BK505:BK550)</f>
        <v>427518.63000000006</v>
      </c>
    </row>
    <row r="505" spans="2:65" s="1" customFormat="1" ht="16.5" customHeight="1" x14ac:dyDescent="0.2">
      <c r="B505" s="30"/>
      <c r="C505" s="119" t="s">
        <v>622</v>
      </c>
      <c r="D505" s="119" t="s">
        <v>119</v>
      </c>
      <c r="E505" s="120" t="s">
        <v>623</v>
      </c>
      <c r="F505" s="121" t="s">
        <v>624</v>
      </c>
      <c r="G505" s="122" t="s">
        <v>625</v>
      </c>
      <c r="H505" s="123">
        <v>1</v>
      </c>
      <c r="I505" s="124">
        <v>1</v>
      </c>
      <c r="J505" s="124">
        <f>ROUND(I505*H505,2)</f>
        <v>1</v>
      </c>
      <c r="K505" s="121" t="s">
        <v>17</v>
      </c>
      <c r="L505" s="30"/>
      <c r="M505" s="125" t="s">
        <v>17</v>
      </c>
      <c r="N505" s="126" t="s">
        <v>38</v>
      </c>
      <c r="O505" s="127">
        <v>0</v>
      </c>
      <c r="P505" s="127">
        <f>O505*H505</f>
        <v>0</v>
      </c>
      <c r="Q505" s="127">
        <v>0</v>
      </c>
      <c r="R505" s="127">
        <f>Q505*H505</f>
        <v>0</v>
      </c>
      <c r="S505" s="127">
        <v>0</v>
      </c>
      <c r="T505" s="128">
        <f>S505*H505</f>
        <v>0</v>
      </c>
      <c r="AR505" s="129" t="s">
        <v>124</v>
      </c>
      <c r="AT505" s="129" t="s">
        <v>119</v>
      </c>
      <c r="AU505" s="129" t="s">
        <v>125</v>
      </c>
      <c r="AY505" s="18" t="s">
        <v>117</v>
      </c>
      <c r="BE505" s="130">
        <f>IF(N505="základní",J505,0)</f>
        <v>0</v>
      </c>
      <c r="BF505" s="130">
        <f>IF(N505="snížená",J505,0)</f>
        <v>1</v>
      </c>
      <c r="BG505" s="130">
        <f>IF(N505="zákl. přenesená",J505,0)</f>
        <v>0</v>
      </c>
      <c r="BH505" s="130">
        <f>IF(N505="sníž. přenesená",J505,0)</f>
        <v>0</v>
      </c>
      <c r="BI505" s="130">
        <f>IF(N505="nulová",J505,0)</f>
        <v>0</v>
      </c>
      <c r="BJ505" s="18" t="s">
        <v>125</v>
      </c>
      <c r="BK505" s="130">
        <f>ROUND(I505*H505,2)</f>
        <v>1</v>
      </c>
      <c r="BL505" s="18" t="s">
        <v>124</v>
      </c>
      <c r="BM505" s="129" t="s">
        <v>626</v>
      </c>
    </row>
    <row r="506" spans="2:65" s="1" customFormat="1" ht="24.2" customHeight="1" x14ac:dyDescent="0.2">
      <c r="B506" s="30"/>
      <c r="C506" s="119" t="s">
        <v>627</v>
      </c>
      <c r="D506" s="119" t="s">
        <v>119</v>
      </c>
      <c r="E506" s="120" t="s">
        <v>628</v>
      </c>
      <c r="F506" s="121" t="s">
        <v>629</v>
      </c>
      <c r="G506" s="122" t="s">
        <v>122</v>
      </c>
      <c r="H506" s="123">
        <v>18.576000000000001</v>
      </c>
      <c r="I506" s="124">
        <v>1</v>
      </c>
      <c r="J506" s="124">
        <f>ROUND(I506*H506,2)</f>
        <v>18.579999999999998</v>
      </c>
      <c r="K506" s="121" t="s">
        <v>123</v>
      </c>
      <c r="L506" s="30"/>
      <c r="M506" s="125" t="s">
        <v>17</v>
      </c>
      <c r="N506" s="126" t="s">
        <v>38</v>
      </c>
      <c r="O506" s="127">
        <v>0.39</v>
      </c>
      <c r="P506" s="127">
        <f>O506*H506</f>
        <v>7.2446400000000004</v>
      </c>
      <c r="Q506" s="127">
        <v>0</v>
      </c>
      <c r="R506" s="127">
        <f>Q506*H506</f>
        <v>0</v>
      </c>
      <c r="S506" s="127">
        <v>8.8999999999999996E-2</v>
      </c>
      <c r="T506" s="128">
        <f>S506*H506</f>
        <v>1.6532640000000001</v>
      </c>
      <c r="AR506" s="129" t="s">
        <v>124</v>
      </c>
      <c r="AT506" s="129" t="s">
        <v>119</v>
      </c>
      <c r="AU506" s="129" t="s">
        <v>125</v>
      </c>
      <c r="AY506" s="18" t="s">
        <v>117</v>
      </c>
      <c r="BE506" s="130">
        <f>IF(N506="základní",J506,0)</f>
        <v>0</v>
      </c>
      <c r="BF506" s="130">
        <f>IF(N506="snížená",J506,0)</f>
        <v>18.579999999999998</v>
      </c>
      <c r="BG506" s="130">
        <f>IF(N506="zákl. přenesená",J506,0)</f>
        <v>0</v>
      </c>
      <c r="BH506" s="130">
        <f>IF(N506="sníž. přenesená",J506,0)</f>
        <v>0</v>
      </c>
      <c r="BI506" s="130">
        <f>IF(N506="nulová",J506,0)</f>
        <v>0</v>
      </c>
      <c r="BJ506" s="18" t="s">
        <v>125</v>
      </c>
      <c r="BK506" s="130">
        <f>ROUND(I506*H506,2)</f>
        <v>18.579999999999998</v>
      </c>
      <c r="BL506" s="18" t="s">
        <v>124</v>
      </c>
      <c r="BM506" s="129" t="s">
        <v>630</v>
      </c>
    </row>
    <row r="507" spans="2:65" s="1" customFormat="1" ht="11.25" x14ac:dyDescent="0.2">
      <c r="B507" s="30"/>
      <c r="D507" s="131" t="s">
        <v>127</v>
      </c>
      <c r="F507" s="132" t="s">
        <v>631</v>
      </c>
      <c r="L507" s="30"/>
      <c r="M507" s="133"/>
      <c r="T507" s="51"/>
      <c r="AT507" s="18" t="s">
        <v>127</v>
      </c>
      <c r="AU507" s="18" t="s">
        <v>125</v>
      </c>
    </row>
    <row r="508" spans="2:65" s="12" customFormat="1" ht="11.25" x14ac:dyDescent="0.2">
      <c r="B508" s="134"/>
      <c r="D508" s="135" t="s">
        <v>129</v>
      </c>
      <c r="E508" s="136" t="s">
        <v>17</v>
      </c>
      <c r="F508" s="137" t="s">
        <v>632</v>
      </c>
      <c r="H508" s="136" t="s">
        <v>17</v>
      </c>
      <c r="L508" s="134"/>
      <c r="M508" s="138"/>
      <c r="T508" s="139"/>
      <c r="AT508" s="136" t="s">
        <v>129</v>
      </c>
      <c r="AU508" s="136" t="s">
        <v>125</v>
      </c>
      <c r="AV508" s="12" t="s">
        <v>71</v>
      </c>
      <c r="AW508" s="12" t="s">
        <v>28</v>
      </c>
      <c r="AX508" s="12" t="s">
        <v>66</v>
      </c>
      <c r="AY508" s="136" t="s">
        <v>117</v>
      </c>
    </row>
    <row r="509" spans="2:65" s="13" customFormat="1" ht="11.25" x14ac:dyDescent="0.2">
      <c r="B509" s="140"/>
      <c r="D509" s="135" t="s">
        <v>129</v>
      </c>
      <c r="E509" s="141" t="s">
        <v>17</v>
      </c>
      <c r="F509" s="142" t="s">
        <v>633</v>
      </c>
      <c r="H509" s="143">
        <v>18.576000000000001</v>
      </c>
      <c r="L509" s="140"/>
      <c r="M509" s="144"/>
      <c r="T509" s="145"/>
      <c r="AT509" s="141" t="s">
        <v>129</v>
      </c>
      <c r="AU509" s="141" t="s">
        <v>125</v>
      </c>
      <c r="AV509" s="13" t="s">
        <v>125</v>
      </c>
      <c r="AW509" s="13" t="s">
        <v>28</v>
      </c>
      <c r="AX509" s="13" t="s">
        <v>71</v>
      </c>
      <c r="AY509" s="141" t="s">
        <v>117</v>
      </c>
    </row>
    <row r="510" spans="2:65" s="1" customFormat="1" ht="24.2" customHeight="1" x14ac:dyDescent="0.2">
      <c r="B510" s="30"/>
      <c r="C510" s="119" t="s">
        <v>634</v>
      </c>
      <c r="D510" s="119" t="s">
        <v>119</v>
      </c>
      <c r="E510" s="120" t="s">
        <v>635</v>
      </c>
      <c r="F510" s="121" t="s">
        <v>636</v>
      </c>
      <c r="G510" s="122" t="s">
        <v>625</v>
      </c>
      <c r="H510" s="123">
        <v>9</v>
      </c>
      <c r="I510" s="124">
        <v>1</v>
      </c>
      <c r="J510" s="124">
        <f>ROUND(I510*H510,2)</f>
        <v>9</v>
      </c>
      <c r="K510" s="121" t="s">
        <v>17</v>
      </c>
      <c r="L510" s="30"/>
      <c r="M510" s="125" t="s">
        <v>17</v>
      </c>
      <c r="N510" s="126" t="s">
        <v>38</v>
      </c>
      <c r="O510" s="127">
        <v>0</v>
      </c>
      <c r="P510" s="127">
        <f>O510*H510</f>
        <v>0</v>
      </c>
      <c r="Q510" s="127">
        <v>0</v>
      </c>
      <c r="R510" s="127">
        <f>Q510*H510</f>
        <v>0</v>
      </c>
      <c r="S510" s="127">
        <v>0</v>
      </c>
      <c r="T510" s="128">
        <f>S510*H510</f>
        <v>0</v>
      </c>
      <c r="AR510" s="129" t="s">
        <v>124</v>
      </c>
      <c r="AT510" s="129" t="s">
        <v>119</v>
      </c>
      <c r="AU510" s="129" t="s">
        <v>125</v>
      </c>
      <c r="AY510" s="18" t="s">
        <v>117</v>
      </c>
      <c r="BE510" s="130">
        <f>IF(N510="základní",J510,0)</f>
        <v>0</v>
      </c>
      <c r="BF510" s="130">
        <f>IF(N510="snížená",J510,0)</f>
        <v>9</v>
      </c>
      <c r="BG510" s="130">
        <f>IF(N510="zákl. přenesená",J510,0)</f>
        <v>0</v>
      </c>
      <c r="BH510" s="130">
        <f>IF(N510="sníž. přenesená",J510,0)</f>
        <v>0</v>
      </c>
      <c r="BI510" s="130">
        <f>IF(N510="nulová",J510,0)</f>
        <v>0</v>
      </c>
      <c r="BJ510" s="18" t="s">
        <v>125</v>
      </c>
      <c r="BK510" s="130">
        <f>ROUND(I510*H510,2)</f>
        <v>9</v>
      </c>
      <c r="BL510" s="18" t="s">
        <v>124</v>
      </c>
      <c r="BM510" s="129" t="s">
        <v>637</v>
      </c>
    </row>
    <row r="511" spans="2:65" s="1" customFormat="1" ht="29.25" x14ac:dyDescent="0.2">
      <c r="B511" s="30"/>
      <c r="D511" s="135" t="s">
        <v>638</v>
      </c>
      <c r="F511" s="167" t="s">
        <v>639</v>
      </c>
      <c r="L511" s="30"/>
      <c r="M511" s="133"/>
      <c r="T511" s="51"/>
      <c r="AT511" s="18" t="s">
        <v>638</v>
      </c>
      <c r="AU511" s="18" t="s">
        <v>125</v>
      </c>
    </row>
    <row r="512" spans="2:65" s="1" customFormat="1" ht="16.5" customHeight="1" x14ac:dyDescent="0.2">
      <c r="B512" s="30"/>
      <c r="C512" s="119" t="s">
        <v>640</v>
      </c>
      <c r="D512" s="119" t="s">
        <v>119</v>
      </c>
      <c r="E512" s="120" t="s">
        <v>641</v>
      </c>
      <c r="F512" s="121" t="s">
        <v>642</v>
      </c>
      <c r="G512" s="122" t="s">
        <v>122</v>
      </c>
      <c r="H512" s="123">
        <v>63.707000000000001</v>
      </c>
      <c r="I512" s="124">
        <v>1</v>
      </c>
      <c r="J512" s="124">
        <f>ROUND(I512*H512,2)</f>
        <v>63.71</v>
      </c>
      <c r="K512" s="121" t="s">
        <v>123</v>
      </c>
      <c r="L512" s="30"/>
      <c r="M512" s="125" t="s">
        <v>17</v>
      </c>
      <c r="N512" s="126" t="s">
        <v>38</v>
      </c>
      <c r="O512" s="127">
        <v>0.08</v>
      </c>
      <c r="P512" s="127">
        <f>O512*H512</f>
        <v>5.0965600000000002</v>
      </c>
      <c r="Q512" s="127">
        <v>4.6999999999999999E-4</v>
      </c>
      <c r="R512" s="127">
        <f>Q512*H512</f>
        <v>2.994229E-2</v>
      </c>
      <c r="S512" s="127">
        <v>0</v>
      </c>
      <c r="T512" s="128">
        <f>S512*H512</f>
        <v>0</v>
      </c>
      <c r="AR512" s="129" t="s">
        <v>124</v>
      </c>
      <c r="AT512" s="129" t="s">
        <v>119</v>
      </c>
      <c r="AU512" s="129" t="s">
        <v>125</v>
      </c>
      <c r="AY512" s="18" t="s">
        <v>117</v>
      </c>
      <c r="BE512" s="130">
        <f>IF(N512="základní",J512,0)</f>
        <v>0</v>
      </c>
      <c r="BF512" s="130">
        <f>IF(N512="snížená",J512,0)</f>
        <v>63.71</v>
      </c>
      <c r="BG512" s="130">
        <f>IF(N512="zákl. přenesená",J512,0)</f>
        <v>0</v>
      </c>
      <c r="BH512" s="130">
        <f>IF(N512="sníž. přenesená",J512,0)</f>
        <v>0</v>
      </c>
      <c r="BI512" s="130">
        <f>IF(N512="nulová",J512,0)</f>
        <v>0</v>
      </c>
      <c r="BJ512" s="18" t="s">
        <v>125</v>
      </c>
      <c r="BK512" s="130">
        <f>ROUND(I512*H512,2)</f>
        <v>63.71</v>
      </c>
      <c r="BL512" s="18" t="s">
        <v>124</v>
      </c>
      <c r="BM512" s="129" t="s">
        <v>643</v>
      </c>
    </row>
    <row r="513" spans="2:65" s="1" customFormat="1" ht="11.25" x14ac:dyDescent="0.2">
      <c r="B513" s="30"/>
      <c r="D513" s="131" t="s">
        <v>127</v>
      </c>
      <c r="F513" s="132" t="s">
        <v>644</v>
      </c>
      <c r="L513" s="30"/>
      <c r="M513" s="133"/>
      <c r="T513" s="51"/>
      <c r="AT513" s="18" t="s">
        <v>127</v>
      </c>
      <c r="AU513" s="18" t="s">
        <v>125</v>
      </c>
    </row>
    <row r="514" spans="2:65" s="12" customFormat="1" ht="11.25" x14ac:dyDescent="0.2">
      <c r="B514" s="134"/>
      <c r="D514" s="135" t="s">
        <v>129</v>
      </c>
      <c r="E514" s="136" t="s">
        <v>17</v>
      </c>
      <c r="F514" s="137" t="s">
        <v>645</v>
      </c>
      <c r="H514" s="136" t="s">
        <v>17</v>
      </c>
      <c r="L514" s="134"/>
      <c r="M514" s="138"/>
      <c r="T514" s="139"/>
      <c r="AT514" s="136" t="s">
        <v>129</v>
      </c>
      <c r="AU514" s="136" t="s">
        <v>125</v>
      </c>
      <c r="AV514" s="12" t="s">
        <v>71</v>
      </c>
      <c r="AW514" s="12" t="s">
        <v>28</v>
      </c>
      <c r="AX514" s="12" t="s">
        <v>66</v>
      </c>
      <c r="AY514" s="136" t="s">
        <v>117</v>
      </c>
    </row>
    <row r="515" spans="2:65" s="13" customFormat="1" ht="11.25" x14ac:dyDescent="0.2">
      <c r="B515" s="140"/>
      <c r="D515" s="135" t="s">
        <v>129</v>
      </c>
      <c r="E515" s="141" t="s">
        <v>17</v>
      </c>
      <c r="F515" s="142" t="s">
        <v>646</v>
      </c>
      <c r="H515" s="143">
        <v>72.658000000000001</v>
      </c>
      <c r="L515" s="140"/>
      <c r="M515" s="144"/>
      <c r="T515" s="145"/>
      <c r="AT515" s="141" t="s">
        <v>129</v>
      </c>
      <c r="AU515" s="141" t="s">
        <v>125</v>
      </c>
      <c r="AV515" s="13" t="s">
        <v>125</v>
      </c>
      <c r="AW515" s="13" t="s">
        <v>28</v>
      </c>
      <c r="AX515" s="13" t="s">
        <v>66</v>
      </c>
      <c r="AY515" s="141" t="s">
        <v>117</v>
      </c>
    </row>
    <row r="516" spans="2:65" s="13" customFormat="1" ht="11.25" x14ac:dyDescent="0.2">
      <c r="B516" s="140"/>
      <c r="D516" s="135" t="s">
        <v>129</v>
      </c>
      <c r="E516" s="141" t="s">
        <v>17</v>
      </c>
      <c r="F516" s="142" t="s">
        <v>647</v>
      </c>
      <c r="H516" s="143">
        <v>-8.9510000000000005</v>
      </c>
      <c r="L516" s="140"/>
      <c r="M516" s="144"/>
      <c r="T516" s="145"/>
      <c r="AT516" s="141" t="s">
        <v>129</v>
      </c>
      <c r="AU516" s="141" t="s">
        <v>125</v>
      </c>
      <c r="AV516" s="13" t="s">
        <v>125</v>
      </c>
      <c r="AW516" s="13" t="s">
        <v>28</v>
      </c>
      <c r="AX516" s="13" t="s">
        <v>66</v>
      </c>
      <c r="AY516" s="141" t="s">
        <v>117</v>
      </c>
    </row>
    <row r="517" spans="2:65" s="14" customFormat="1" ht="11.25" x14ac:dyDescent="0.2">
      <c r="B517" s="146"/>
      <c r="D517" s="135" t="s">
        <v>129</v>
      </c>
      <c r="E517" s="147" t="s">
        <v>17</v>
      </c>
      <c r="F517" s="148" t="s">
        <v>140</v>
      </c>
      <c r="H517" s="149">
        <v>63.707000000000001</v>
      </c>
      <c r="L517" s="146"/>
      <c r="M517" s="150"/>
      <c r="T517" s="151"/>
      <c r="AT517" s="147" t="s">
        <v>129</v>
      </c>
      <c r="AU517" s="147" t="s">
        <v>125</v>
      </c>
      <c r="AV517" s="14" t="s">
        <v>124</v>
      </c>
      <c r="AW517" s="14" t="s">
        <v>28</v>
      </c>
      <c r="AX517" s="14" t="s">
        <v>71</v>
      </c>
      <c r="AY517" s="147" t="s">
        <v>117</v>
      </c>
    </row>
    <row r="518" spans="2:65" s="1" customFormat="1" ht="24.2" customHeight="1" x14ac:dyDescent="0.2">
      <c r="B518" s="30"/>
      <c r="C518" s="119" t="s">
        <v>648</v>
      </c>
      <c r="D518" s="119" t="s">
        <v>119</v>
      </c>
      <c r="E518" s="120" t="s">
        <v>649</v>
      </c>
      <c r="F518" s="121" t="s">
        <v>650</v>
      </c>
      <c r="G518" s="122" t="s">
        <v>122</v>
      </c>
      <c r="H518" s="123">
        <v>2314.1999999999998</v>
      </c>
      <c r="I518" s="124">
        <v>1</v>
      </c>
      <c r="J518" s="124">
        <f>ROUND(I518*H518,2)</f>
        <v>2314.1999999999998</v>
      </c>
      <c r="K518" s="121" t="s">
        <v>123</v>
      </c>
      <c r="L518" s="30"/>
      <c r="M518" s="125" t="s">
        <v>17</v>
      </c>
      <c r="N518" s="126" t="s">
        <v>38</v>
      </c>
      <c r="O518" s="127">
        <v>0.11899999999999999</v>
      </c>
      <c r="P518" s="127">
        <f>O518*H518</f>
        <v>275.38979999999998</v>
      </c>
      <c r="Q518" s="127">
        <v>0</v>
      </c>
      <c r="R518" s="127">
        <f>Q518*H518</f>
        <v>0</v>
      </c>
      <c r="S518" s="127">
        <v>0</v>
      </c>
      <c r="T518" s="128">
        <f>S518*H518</f>
        <v>0</v>
      </c>
      <c r="AR518" s="129" t="s">
        <v>124</v>
      </c>
      <c r="AT518" s="129" t="s">
        <v>119</v>
      </c>
      <c r="AU518" s="129" t="s">
        <v>125</v>
      </c>
      <c r="AY518" s="18" t="s">
        <v>117</v>
      </c>
      <c r="BE518" s="130">
        <f>IF(N518="základní",J518,0)</f>
        <v>0</v>
      </c>
      <c r="BF518" s="130">
        <f>IF(N518="snížená",J518,0)</f>
        <v>2314.1999999999998</v>
      </c>
      <c r="BG518" s="130">
        <f>IF(N518="zákl. přenesená",J518,0)</f>
        <v>0</v>
      </c>
      <c r="BH518" s="130">
        <f>IF(N518="sníž. přenesená",J518,0)</f>
        <v>0</v>
      </c>
      <c r="BI518" s="130">
        <f>IF(N518="nulová",J518,0)</f>
        <v>0</v>
      </c>
      <c r="BJ518" s="18" t="s">
        <v>125</v>
      </c>
      <c r="BK518" s="130">
        <f>ROUND(I518*H518,2)</f>
        <v>2314.1999999999998</v>
      </c>
      <c r="BL518" s="18" t="s">
        <v>124</v>
      </c>
      <c r="BM518" s="129" t="s">
        <v>651</v>
      </c>
    </row>
    <row r="519" spans="2:65" s="1" customFormat="1" ht="11.25" x14ac:dyDescent="0.2">
      <c r="B519" s="30"/>
      <c r="D519" s="131" t="s">
        <v>127</v>
      </c>
      <c r="F519" s="132" t="s">
        <v>652</v>
      </c>
      <c r="L519" s="30"/>
      <c r="M519" s="133"/>
      <c r="T519" s="51"/>
      <c r="AT519" s="18" t="s">
        <v>127</v>
      </c>
      <c r="AU519" s="18" t="s">
        <v>125</v>
      </c>
    </row>
    <row r="520" spans="2:65" s="13" customFormat="1" ht="11.25" x14ac:dyDescent="0.2">
      <c r="B520" s="140"/>
      <c r="D520" s="135" t="s">
        <v>129</v>
      </c>
      <c r="E520" s="141" t="s">
        <v>17</v>
      </c>
      <c r="F520" s="142" t="s">
        <v>653</v>
      </c>
      <c r="H520" s="143">
        <v>2314.1999999999998</v>
      </c>
      <c r="L520" s="140"/>
      <c r="M520" s="144"/>
      <c r="T520" s="145"/>
      <c r="AT520" s="141" t="s">
        <v>129</v>
      </c>
      <c r="AU520" s="141" t="s">
        <v>125</v>
      </c>
      <c r="AV520" s="13" t="s">
        <v>125</v>
      </c>
      <c r="AW520" s="13" t="s">
        <v>28</v>
      </c>
      <c r="AX520" s="13" t="s">
        <v>71</v>
      </c>
      <c r="AY520" s="141" t="s">
        <v>117</v>
      </c>
    </row>
    <row r="521" spans="2:65" s="1" customFormat="1" ht="24.2" customHeight="1" x14ac:dyDescent="0.2">
      <c r="B521" s="30"/>
      <c r="C521" s="119" t="s">
        <v>654</v>
      </c>
      <c r="D521" s="119" t="s">
        <v>119</v>
      </c>
      <c r="E521" s="120" t="s">
        <v>655</v>
      </c>
      <c r="F521" s="121" t="s">
        <v>656</v>
      </c>
      <c r="G521" s="122" t="s">
        <v>122</v>
      </c>
      <c r="H521" s="123">
        <v>208278</v>
      </c>
      <c r="I521" s="124">
        <v>1</v>
      </c>
      <c r="J521" s="124">
        <f>ROUND(I521*H521,2)</f>
        <v>208278</v>
      </c>
      <c r="K521" s="121" t="s">
        <v>123</v>
      </c>
      <c r="L521" s="30"/>
      <c r="M521" s="125" t="s">
        <v>17</v>
      </c>
      <c r="N521" s="126" t="s">
        <v>38</v>
      </c>
      <c r="O521" s="127">
        <v>0</v>
      </c>
      <c r="P521" s="127">
        <f>O521*H521</f>
        <v>0</v>
      </c>
      <c r="Q521" s="127">
        <v>0</v>
      </c>
      <c r="R521" s="127">
        <f>Q521*H521</f>
        <v>0</v>
      </c>
      <c r="S521" s="127">
        <v>0</v>
      </c>
      <c r="T521" s="128">
        <f>S521*H521</f>
        <v>0</v>
      </c>
      <c r="AR521" s="129" t="s">
        <v>124</v>
      </c>
      <c r="AT521" s="129" t="s">
        <v>119</v>
      </c>
      <c r="AU521" s="129" t="s">
        <v>125</v>
      </c>
      <c r="AY521" s="18" t="s">
        <v>117</v>
      </c>
      <c r="BE521" s="130">
        <f>IF(N521="základní",J521,0)</f>
        <v>0</v>
      </c>
      <c r="BF521" s="130">
        <f>IF(N521="snížená",J521,0)</f>
        <v>208278</v>
      </c>
      <c r="BG521" s="130">
        <f>IF(N521="zákl. přenesená",J521,0)</f>
        <v>0</v>
      </c>
      <c r="BH521" s="130">
        <f>IF(N521="sníž. přenesená",J521,0)</f>
        <v>0</v>
      </c>
      <c r="BI521" s="130">
        <f>IF(N521="nulová",J521,0)</f>
        <v>0</v>
      </c>
      <c r="BJ521" s="18" t="s">
        <v>125</v>
      </c>
      <c r="BK521" s="130">
        <f>ROUND(I521*H521,2)</f>
        <v>208278</v>
      </c>
      <c r="BL521" s="18" t="s">
        <v>124</v>
      </c>
      <c r="BM521" s="129" t="s">
        <v>657</v>
      </c>
    </row>
    <row r="522" spans="2:65" s="1" customFormat="1" ht="11.25" x14ac:dyDescent="0.2">
      <c r="B522" s="30"/>
      <c r="D522" s="131" t="s">
        <v>127</v>
      </c>
      <c r="F522" s="132" t="s">
        <v>658</v>
      </c>
      <c r="L522" s="30"/>
      <c r="M522" s="133"/>
      <c r="T522" s="51"/>
      <c r="AT522" s="18" t="s">
        <v>127</v>
      </c>
      <c r="AU522" s="18" t="s">
        <v>125</v>
      </c>
    </row>
    <row r="523" spans="2:65" s="13" customFormat="1" ht="11.25" x14ac:dyDescent="0.2">
      <c r="B523" s="140"/>
      <c r="D523" s="135" t="s">
        <v>129</v>
      </c>
      <c r="E523" s="141" t="s">
        <v>17</v>
      </c>
      <c r="F523" s="142" t="s">
        <v>659</v>
      </c>
      <c r="H523" s="143">
        <v>208278</v>
      </c>
      <c r="L523" s="140"/>
      <c r="M523" s="144"/>
      <c r="T523" s="145"/>
      <c r="AT523" s="141" t="s">
        <v>129</v>
      </c>
      <c r="AU523" s="141" t="s">
        <v>125</v>
      </c>
      <c r="AV523" s="13" t="s">
        <v>125</v>
      </c>
      <c r="AW523" s="13" t="s">
        <v>28</v>
      </c>
      <c r="AX523" s="13" t="s">
        <v>71</v>
      </c>
      <c r="AY523" s="141" t="s">
        <v>117</v>
      </c>
    </row>
    <row r="524" spans="2:65" s="1" customFormat="1" ht="24.2" customHeight="1" x14ac:dyDescent="0.2">
      <c r="B524" s="30"/>
      <c r="C524" s="119" t="s">
        <v>660</v>
      </c>
      <c r="D524" s="119" t="s">
        <v>119</v>
      </c>
      <c r="E524" s="120" t="s">
        <v>661</v>
      </c>
      <c r="F524" s="121" t="s">
        <v>662</v>
      </c>
      <c r="G524" s="122" t="s">
        <v>122</v>
      </c>
      <c r="H524" s="123">
        <v>2314.1999999999998</v>
      </c>
      <c r="I524" s="124">
        <v>1</v>
      </c>
      <c r="J524" s="124">
        <f>ROUND(I524*H524,2)</f>
        <v>2314.1999999999998</v>
      </c>
      <c r="K524" s="121" t="s">
        <v>123</v>
      </c>
      <c r="L524" s="30"/>
      <c r="M524" s="125" t="s">
        <v>17</v>
      </c>
      <c r="N524" s="126" t="s">
        <v>38</v>
      </c>
      <c r="O524" s="127">
        <v>7.5999999999999998E-2</v>
      </c>
      <c r="P524" s="127">
        <f>O524*H524</f>
        <v>175.87919999999997</v>
      </c>
      <c r="Q524" s="127">
        <v>0</v>
      </c>
      <c r="R524" s="127">
        <f>Q524*H524</f>
        <v>0</v>
      </c>
      <c r="S524" s="127">
        <v>0</v>
      </c>
      <c r="T524" s="128">
        <f>S524*H524</f>
        <v>0</v>
      </c>
      <c r="AR524" s="129" t="s">
        <v>124</v>
      </c>
      <c r="AT524" s="129" t="s">
        <v>119</v>
      </c>
      <c r="AU524" s="129" t="s">
        <v>125</v>
      </c>
      <c r="AY524" s="18" t="s">
        <v>117</v>
      </c>
      <c r="BE524" s="130">
        <f>IF(N524="základní",J524,0)</f>
        <v>0</v>
      </c>
      <c r="BF524" s="130">
        <f>IF(N524="snížená",J524,0)</f>
        <v>2314.1999999999998</v>
      </c>
      <c r="BG524" s="130">
        <f>IF(N524="zákl. přenesená",J524,0)</f>
        <v>0</v>
      </c>
      <c r="BH524" s="130">
        <f>IF(N524="sníž. přenesená",J524,0)</f>
        <v>0</v>
      </c>
      <c r="BI524" s="130">
        <f>IF(N524="nulová",J524,0)</f>
        <v>0</v>
      </c>
      <c r="BJ524" s="18" t="s">
        <v>125</v>
      </c>
      <c r="BK524" s="130">
        <f>ROUND(I524*H524,2)</f>
        <v>2314.1999999999998</v>
      </c>
      <c r="BL524" s="18" t="s">
        <v>124</v>
      </c>
      <c r="BM524" s="129" t="s">
        <v>663</v>
      </c>
    </row>
    <row r="525" spans="2:65" s="1" customFormat="1" ht="11.25" x14ac:dyDescent="0.2">
      <c r="B525" s="30"/>
      <c r="D525" s="131" t="s">
        <v>127</v>
      </c>
      <c r="F525" s="132" t="s">
        <v>664</v>
      </c>
      <c r="L525" s="30"/>
      <c r="M525" s="133"/>
      <c r="T525" s="51"/>
      <c r="AT525" s="18" t="s">
        <v>127</v>
      </c>
      <c r="AU525" s="18" t="s">
        <v>125</v>
      </c>
    </row>
    <row r="526" spans="2:65" s="1" customFormat="1" ht="16.5" customHeight="1" x14ac:dyDescent="0.2">
      <c r="B526" s="30"/>
      <c r="C526" s="119" t="s">
        <v>665</v>
      </c>
      <c r="D526" s="119" t="s">
        <v>119</v>
      </c>
      <c r="E526" s="120" t="s">
        <v>666</v>
      </c>
      <c r="F526" s="121" t="s">
        <v>667</v>
      </c>
      <c r="G526" s="122" t="s">
        <v>122</v>
      </c>
      <c r="H526" s="123">
        <v>2314.1999999999998</v>
      </c>
      <c r="I526" s="124">
        <v>1</v>
      </c>
      <c r="J526" s="124">
        <f>ROUND(I526*H526,2)</f>
        <v>2314.1999999999998</v>
      </c>
      <c r="K526" s="121" t="s">
        <v>123</v>
      </c>
      <c r="L526" s="30"/>
      <c r="M526" s="125" t="s">
        <v>17</v>
      </c>
      <c r="N526" s="126" t="s">
        <v>38</v>
      </c>
      <c r="O526" s="127">
        <v>4.9000000000000002E-2</v>
      </c>
      <c r="P526" s="127">
        <f>O526*H526</f>
        <v>113.39579999999999</v>
      </c>
      <c r="Q526" s="127">
        <v>0</v>
      </c>
      <c r="R526" s="127">
        <f>Q526*H526</f>
        <v>0</v>
      </c>
      <c r="S526" s="127">
        <v>0</v>
      </c>
      <c r="T526" s="128">
        <f>S526*H526</f>
        <v>0</v>
      </c>
      <c r="AR526" s="129" t="s">
        <v>124</v>
      </c>
      <c r="AT526" s="129" t="s">
        <v>119</v>
      </c>
      <c r="AU526" s="129" t="s">
        <v>125</v>
      </c>
      <c r="AY526" s="18" t="s">
        <v>117</v>
      </c>
      <c r="BE526" s="130">
        <f>IF(N526="základní",J526,0)</f>
        <v>0</v>
      </c>
      <c r="BF526" s="130">
        <f>IF(N526="snížená",J526,0)</f>
        <v>2314.1999999999998</v>
      </c>
      <c r="BG526" s="130">
        <f>IF(N526="zákl. přenesená",J526,0)</f>
        <v>0</v>
      </c>
      <c r="BH526" s="130">
        <f>IF(N526="sníž. přenesená",J526,0)</f>
        <v>0</v>
      </c>
      <c r="BI526" s="130">
        <f>IF(N526="nulová",J526,0)</f>
        <v>0</v>
      </c>
      <c r="BJ526" s="18" t="s">
        <v>125</v>
      </c>
      <c r="BK526" s="130">
        <f>ROUND(I526*H526,2)</f>
        <v>2314.1999999999998</v>
      </c>
      <c r="BL526" s="18" t="s">
        <v>124</v>
      </c>
      <c r="BM526" s="129" t="s">
        <v>668</v>
      </c>
    </row>
    <row r="527" spans="2:65" s="1" customFormat="1" ht="11.25" x14ac:dyDescent="0.2">
      <c r="B527" s="30"/>
      <c r="D527" s="131" t="s">
        <v>127</v>
      </c>
      <c r="F527" s="132" t="s">
        <v>669</v>
      </c>
      <c r="L527" s="30"/>
      <c r="M527" s="133"/>
      <c r="T527" s="51"/>
      <c r="AT527" s="18" t="s">
        <v>127</v>
      </c>
      <c r="AU527" s="18" t="s">
        <v>125</v>
      </c>
    </row>
    <row r="528" spans="2:65" s="1" customFormat="1" ht="16.5" customHeight="1" x14ac:dyDescent="0.2">
      <c r="B528" s="30"/>
      <c r="C528" s="119" t="s">
        <v>670</v>
      </c>
      <c r="D528" s="119" t="s">
        <v>119</v>
      </c>
      <c r="E528" s="120" t="s">
        <v>671</v>
      </c>
      <c r="F528" s="121" t="s">
        <v>672</v>
      </c>
      <c r="G528" s="122" t="s">
        <v>122</v>
      </c>
      <c r="H528" s="123">
        <v>208278</v>
      </c>
      <c r="I528" s="124">
        <v>1</v>
      </c>
      <c r="J528" s="124">
        <f>ROUND(I528*H528,2)</f>
        <v>208278</v>
      </c>
      <c r="K528" s="121" t="s">
        <v>123</v>
      </c>
      <c r="L528" s="30"/>
      <c r="M528" s="125" t="s">
        <v>17</v>
      </c>
      <c r="N528" s="126" t="s">
        <v>38</v>
      </c>
      <c r="O528" s="127">
        <v>0</v>
      </c>
      <c r="P528" s="127">
        <f>O528*H528</f>
        <v>0</v>
      </c>
      <c r="Q528" s="127">
        <v>0</v>
      </c>
      <c r="R528" s="127">
        <f>Q528*H528</f>
        <v>0</v>
      </c>
      <c r="S528" s="127">
        <v>0</v>
      </c>
      <c r="T528" s="128">
        <f>S528*H528</f>
        <v>0</v>
      </c>
      <c r="AR528" s="129" t="s">
        <v>124</v>
      </c>
      <c r="AT528" s="129" t="s">
        <v>119</v>
      </c>
      <c r="AU528" s="129" t="s">
        <v>125</v>
      </c>
      <c r="AY528" s="18" t="s">
        <v>117</v>
      </c>
      <c r="BE528" s="130">
        <f>IF(N528="základní",J528,0)</f>
        <v>0</v>
      </c>
      <c r="BF528" s="130">
        <f>IF(N528="snížená",J528,0)</f>
        <v>208278</v>
      </c>
      <c r="BG528" s="130">
        <f>IF(N528="zákl. přenesená",J528,0)</f>
        <v>0</v>
      </c>
      <c r="BH528" s="130">
        <f>IF(N528="sníž. přenesená",J528,0)</f>
        <v>0</v>
      </c>
      <c r="BI528" s="130">
        <f>IF(N528="nulová",J528,0)</f>
        <v>0</v>
      </c>
      <c r="BJ528" s="18" t="s">
        <v>125</v>
      </c>
      <c r="BK528" s="130">
        <f>ROUND(I528*H528,2)</f>
        <v>208278</v>
      </c>
      <c r="BL528" s="18" t="s">
        <v>124</v>
      </c>
      <c r="BM528" s="129" t="s">
        <v>673</v>
      </c>
    </row>
    <row r="529" spans="2:65" s="1" customFormat="1" ht="11.25" x14ac:dyDescent="0.2">
      <c r="B529" s="30"/>
      <c r="D529" s="131" t="s">
        <v>127</v>
      </c>
      <c r="F529" s="132" t="s">
        <v>674</v>
      </c>
      <c r="L529" s="30"/>
      <c r="M529" s="133"/>
      <c r="T529" s="51"/>
      <c r="AT529" s="18" t="s">
        <v>127</v>
      </c>
      <c r="AU529" s="18" t="s">
        <v>125</v>
      </c>
    </row>
    <row r="530" spans="2:65" s="1" customFormat="1" ht="16.5" customHeight="1" x14ac:dyDescent="0.2">
      <c r="B530" s="30"/>
      <c r="C530" s="119" t="s">
        <v>675</v>
      </c>
      <c r="D530" s="119" t="s">
        <v>119</v>
      </c>
      <c r="E530" s="120" t="s">
        <v>676</v>
      </c>
      <c r="F530" s="121" t="s">
        <v>677</v>
      </c>
      <c r="G530" s="122" t="s">
        <v>122</v>
      </c>
      <c r="H530" s="123">
        <v>2314.1999999999998</v>
      </c>
      <c r="I530" s="124">
        <v>1</v>
      </c>
      <c r="J530" s="124">
        <f>ROUND(I530*H530,2)</f>
        <v>2314.1999999999998</v>
      </c>
      <c r="K530" s="121" t="s">
        <v>123</v>
      </c>
      <c r="L530" s="30"/>
      <c r="M530" s="125" t="s">
        <v>17</v>
      </c>
      <c r="N530" s="126" t="s">
        <v>38</v>
      </c>
      <c r="O530" s="127">
        <v>3.3000000000000002E-2</v>
      </c>
      <c r="P530" s="127">
        <f>O530*H530</f>
        <v>76.368600000000001</v>
      </c>
      <c r="Q530" s="127">
        <v>0</v>
      </c>
      <c r="R530" s="127">
        <f>Q530*H530</f>
        <v>0</v>
      </c>
      <c r="S530" s="127">
        <v>0</v>
      </c>
      <c r="T530" s="128">
        <f>S530*H530</f>
        <v>0</v>
      </c>
      <c r="AR530" s="129" t="s">
        <v>124</v>
      </c>
      <c r="AT530" s="129" t="s">
        <v>119</v>
      </c>
      <c r="AU530" s="129" t="s">
        <v>125</v>
      </c>
      <c r="AY530" s="18" t="s">
        <v>117</v>
      </c>
      <c r="BE530" s="130">
        <f>IF(N530="základní",J530,0)</f>
        <v>0</v>
      </c>
      <c r="BF530" s="130">
        <f>IF(N530="snížená",J530,0)</f>
        <v>2314.1999999999998</v>
      </c>
      <c r="BG530" s="130">
        <f>IF(N530="zákl. přenesená",J530,0)</f>
        <v>0</v>
      </c>
      <c r="BH530" s="130">
        <f>IF(N530="sníž. přenesená",J530,0)</f>
        <v>0</v>
      </c>
      <c r="BI530" s="130">
        <f>IF(N530="nulová",J530,0)</f>
        <v>0</v>
      </c>
      <c r="BJ530" s="18" t="s">
        <v>125</v>
      </c>
      <c r="BK530" s="130">
        <f>ROUND(I530*H530,2)</f>
        <v>2314.1999999999998</v>
      </c>
      <c r="BL530" s="18" t="s">
        <v>124</v>
      </c>
      <c r="BM530" s="129" t="s">
        <v>678</v>
      </c>
    </row>
    <row r="531" spans="2:65" s="1" customFormat="1" ht="11.25" x14ac:dyDescent="0.2">
      <c r="B531" s="30"/>
      <c r="D531" s="131" t="s">
        <v>127</v>
      </c>
      <c r="F531" s="132" t="s">
        <v>679</v>
      </c>
      <c r="L531" s="30"/>
      <c r="M531" s="133"/>
      <c r="T531" s="51"/>
      <c r="AT531" s="18" t="s">
        <v>127</v>
      </c>
      <c r="AU531" s="18" t="s">
        <v>125</v>
      </c>
    </row>
    <row r="532" spans="2:65" s="1" customFormat="1" ht="21.75" customHeight="1" x14ac:dyDescent="0.2">
      <c r="B532" s="30"/>
      <c r="C532" s="119" t="s">
        <v>680</v>
      </c>
      <c r="D532" s="119" t="s">
        <v>119</v>
      </c>
      <c r="E532" s="120" t="s">
        <v>681</v>
      </c>
      <c r="F532" s="121" t="s">
        <v>682</v>
      </c>
      <c r="G532" s="122" t="s">
        <v>446</v>
      </c>
      <c r="H532" s="123">
        <v>6</v>
      </c>
      <c r="I532" s="124">
        <v>1</v>
      </c>
      <c r="J532" s="124">
        <f>ROUND(I532*H532,2)</f>
        <v>6</v>
      </c>
      <c r="K532" s="121" t="s">
        <v>123</v>
      </c>
      <c r="L532" s="30"/>
      <c r="M532" s="125" t="s">
        <v>17</v>
      </c>
      <c r="N532" s="126" t="s">
        <v>38</v>
      </c>
      <c r="O532" s="127">
        <v>0.34300000000000003</v>
      </c>
      <c r="P532" s="127">
        <f>O532*H532</f>
        <v>2.0580000000000003</v>
      </c>
      <c r="Q532" s="127">
        <v>0</v>
      </c>
      <c r="R532" s="127">
        <f>Q532*H532</f>
        <v>0</v>
      </c>
      <c r="S532" s="127">
        <v>0</v>
      </c>
      <c r="T532" s="128">
        <f>S532*H532</f>
        <v>0</v>
      </c>
      <c r="AR532" s="129" t="s">
        <v>124</v>
      </c>
      <c r="AT532" s="129" t="s">
        <v>119</v>
      </c>
      <c r="AU532" s="129" t="s">
        <v>125</v>
      </c>
      <c r="AY532" s="18" t="s">
        <v>117</v>
      </c>
      <c r="BE532" s="130">
        <f>IF(N532="základní",J532,0)</f>
        <v>0</v>
      </c>
      <c r="BF532" s="130">
        <f>IF(N532="snížená",J532,0)</f>
        <v>6</v>
      </c>
      <c r="BG532" s="130">
        <f>IF(N532="zákl. přenesená",J532,0)</f>
        <v>0</v>
      </c>
      <c r="BH532" s="130">
        <f>IF(N532="sníž. přenesená",J532,0)</f>
        <v>0</v>
      </c>
      <c r="BI532" s="130">
        <f>IF(N532="nulová",J532,0)</f>
        <v>0</v>
      </c>
      <c r="BJ532" s="18" t="s">
        <v>125</v>
      </c>
      <c r="BK532" s="130">
        <f>ROUND(I532*H532,2)</f>
        <v>6</v>
      </c>
      <c r="BL532" s="18" t="s">
        <v>124</v>
      </c>
      <c r="BM532" s="129" t="s">
        <v>683</v>
      </c>
    </row>
    <row r="533" spans="2:65" s="1" customFormat="1" ht="11.25" x14ac:dyDescent="0.2">
      <c r="B533" s="30"/>
      <c r="D533" s="131" t="s">
        <v>127</v>
      </c>
      <c r="F533" s="132" t="s">
        <v>684</v>
      </c>
      <c r="L533" s="30"/>
      <c r="M533" s="133"/>
      <c r="T533" s="51"/>
      <c r="AT533" s="18" t="s">
        <v>127</v>
      </c>
      <c r="AU533" s="18" t="s">
        <v>125</v>
      </c>
    </row>
    <row r="534" spans="2:65" s="13" customFormat="1" ht="11.25" x14ac:dyDescent="0.2">
      <c r="B534" s="140"/>
      <c r="D534" s="135" t="s">
        <v>129</v>
      </c>
      <c r="E534" s="141" t="s">
        <v>17</v>
      </c>
      <c r="F534" s="142" t="s">
        <v>685</v>
      </c>
      <c r="H534" s="143">
        <v>6</v>
      </c>
      <c r="L534" s="140"/>
      <c r="M534" s="144"/>
      <c r="T534" s="145"/>
      <c r="AT534" s="141" t="s">
        <v>129</v>
      </c>
      <c r="AU534" s="141" t="s">
        <v>125</v>
      </c>
      <c r="AV534" s="13" t="s">
        <v>125</v>
      </c>
      <c r="AW534" s="13" t="s">
        <v>28</v>
      </c>
      <c r="AX534" s="13" t="s">
        <v>71</v>
      </c>
      <c r="AY534" s="141" t="s">
        <v>117</v>
      </c>
    </row>
    <row r="535" spans="2:65" s="1" customFormat="1" ht="21.75" customHeight="1" x14ac:dyDescent="0.2">
      <c r="B535" s="30"/>
      <c r="C535" s="119" t="s">
        <v>686</v>
      </c>
      <c r="D535" s="119" t="s">
        <v>119</v>
      </c>
      <c r="E535" s="120" t="s">
        <v>687</v>
      </c>
      <c r="F535" s="121" t="s">
        <v>688</v>
      </c>
      <c r="G535" s="122" t="s">
        <v>446</v>
      </c>
      <c r="H535" s="123">
        <v>540</v>
      </c>
      <c r="I535" s="124">
        <v>1</v>
      </c>
      <c r="J535" s="124">
        <f>ROUND(I535*H535,2)</f>
        <v>540</v>
      </c>
      <c r="K535" s="121" t="s">
        <v>123</v>
      </c>
      <c r="L535" s="30"/>
      <c r="M535" s="125" t="s">
        <v>17</v>
      </c>
      <c r="N535" s="126" t="s">
        <v>38</v>
      </c>
      <c r="O535" s="127">
        <v>0</v>
      </c>
      <c r="P535" s="127">
        <f>O535*H535</f>
        <v>0</v>
      </c>
      <c r="Q535" s="127">
        <v>0</v>
      </c>
      <c r="R535" s="127">
        <f>Q535*H535</f>
        <v>0</v>
      </c>
      <c r="S535" s="127">
        <v>0</v>
      </c>
      <c r="T535" s="128">
        <f>S535*H535</f>
        <v>0</v>
      </c>
      <c r="AR535" s="129" t="s">
        <v>124</v>
      </c>
      <c r="AT535" s="129" t="s">
        <v>119</v>
      </c>
      <c r="AU535" s="129" t="s">
        <v>125</v>
      </c>
      <c r="AY535" s="18" t="s">
        <v>117</v>
      </c>
      <c r="BE535" s="130">
        <f>IF(N535="základní",J535,0)</f>
        <v>0</v>
      </c>
      <c r="BF535" s="130">
        <f>IF(N535="snížená",J535,0)</f>
        <v>540</v>
      </c>
      <c r="BG535" s="130">
        <f>IF(N535="zákl. přenesená",J535,0)</f>
        <v>0</v>
      </c>
      <c r="BH535" s="130">
        <f>IF(N535="sníž. přenesená",J535,0)</f>
        <v>0</v>
      </c>
      <c r="BI535" s="130">
        <f>IF(N535="nulová",J535,0)</f>
        <v>0</v>
      </c>
      <c r="BJ535" s="18" t="s">
        <v>125</v>
      </c>
      <c r="BK535" s="130">
        <f>ROUND(I535*H535,2)</f>
        <v>540</v>
      </c>
      <c r="BL535" s="18" t="s">
        <v>124</v>
      </c>
      <c r="BM535" s="129" t="s">
        <v>689</v>
      </c>
    </row>
    <row r="536" spans="2:65" s="1" customFormat="1" ht="11.25" x14ac:dyDescent="0.2">
      <c r="B536" s="30"/>
      <c r="D536" s="131" t="s">
        <v>127</v>
      </c>
      <c r="F536" s="132" t="s">
        <v>690</v>
      </c>
      <c r="L536" s="30"/>
      <c r="M536" s="133"/>
      <c r="T536" s="51"/>
      <c r="AT536" s="18" t="s">
        <v>127</v>
      </c>
      <c r="AU536" s="18" t="s">
        <v>125</v>
      </c>
    </row>
    <row r="537" spans="2:65" s="13" customFormat="1" ht="11.25" x14ac:dyDescent="0.2">
      <c r="B537" s="140"/>
      <c r="D537" s="135" t="s">
        <v>129</v>
      </c>
      <c r="E537" s="141" t="s">
        <v>17</v>
      </c>
      <c r="F537" s="142" t="s">
        <v>691</v>
      </c>
      <c r="H537" s="143">
        <v>540</v>
      </c>
      <c r="L537" s="140"/>
      <c r="M537" s="144"/>
      <c r="T537" s="145"/>
      <c r="AT537" s="141" t="s">
        <v>129</v>
      </c>
      <c r="AU537" s="141" t="s">
        <v>125</v>
      </c>
      <c r="AV537" s="13" t="s">
        <v>125</v>
      </c>
      <c r="AW537" s="13" t="s">
        <v>28</v>
      </c>
      <c r="AX537" s="13" t="s">
        <v>71</v>
      </c>
      <c r="AY537" s="141" t="s">
        <v>117</v>
      </c>
    </row>
    <row r="538" spans="2:65" s="1" customFormat="1" ht="21.75" customHeight="1" x14ac:dyDescent="0.2">
      <c r="B538" s="30"/>
      <c r="C538" s="119" t="s">
        <v>692</v>
      </c>
      <c r="D538" s="119" t="s">
        <v>119</v>
      </c>
      <c r="E538" s="120" t="s">
        <v>693</v>
      </c>
      <c r="F538" s="121" t="s">
        <v>694</v>
      </c>
      <c r="G538" s="122" t="s">
        <v>446</v>
      </c>
      <c r="H538" s="123">
        <v>6</v>
      </c>
      <c r="I538" s="124">
        <v>1</v>
      </c>
      <c r="J538" s="124">
        <f>ROUND(I538*H538,2)</f>
        <v>6</v>
      </c>
      <c r="K538" s="121" t="s">
        <v>123</v>
      </c>
      <c r="L538" s="30"/>
      <c r="M538" s="125" t="s">
        <v>17</v>
      </c>
      <c r="N538" s="126" t="s">
        <v>38</v>
      </c>
      <c r="O538" s="127">
        <v>0.192</v>
      </c>
      <c r="P538" s="127">
        <f>O538*H538</f>
        <v>1.1520000000000001</v>
      </c>
      <c r="Q538" s="127">
        <v>0</v>
      </c>
      <c r="R538" s="127">
        <f>Q538*H538</f>
        <v>0</v>
      </c>
      <c r="S538" s="127">
        <v>0</v>
      </c>
      <c r="T538" s="128">
        <f>S538*H538</f>
        <v>0</v>
      </c>
      <c r="AR538" s="129" t="s">
        <v>124</v>
      </c>
      <c r="AT538" s="129" t="s">
        <v>119</v>
      </c>
      <c r="AU538" s="129" t="s">
        <v>125</v>
      </c>
      <c r="AY538" s="18" t="s">
        <v>117</v>
      </c>
      <c r="BE538" s="130">
        <f>IF(N538="základní",J538,0)</f>
        <v>0</v>
      </c>
      <c r="BF538" s="130">
        <f>IF(N538="snížená",J538,0)</f>
        <v>6</v>
      </c>
      <c r="BG538" s="130">
        <f>IF(N538="zákl. přenesená",J538,0)</f>
        <v>0</v>
      </c>
      <c r="BH538" s="130">
        <f>IF(N538="sníž. přenesená",J538,0)</f>
        <v>0</v>
      </c>
      <c r="BI538" s="130">
        <f>IF(N538="nulová",J538,0)</f>
        <v>0</v>
      </c>
      <c r="BJ538" s="18" t="s">
        <v>125</v>
      </c>
      <c r="BK538" s="130">
        <f>ROUND(I538*H538,2)</f>
        <v>6</v>
      </c>
      <c r="BL538" s="18" t="s">
        <v>124</v>
      </c>
      <c r="BM538" s="129" t="s">
        <v>695</v>
      </c>
    </row>
    <row r="539" spans="2:65" s="1" customFormat="1" ht="11.25" x14ac:dyDescent="0.2">
      <c r="B539" s="30"/>
      <c r="D539" s="131" t="s">
        <v>127</v>
      </c>
      <c r="F539" s="132" t="s">
        <v>696</v>
      </c>
      <c r="L539" s="30"/>
      <c r="M539" s="133"/>
      <c r="T539" s="51"/>
      <c r="AT539" s="18" t="s">
        <v>127</v>
      </c>
      <c r="AU539" s="18" t="s">
        <v>125</v>
      </c>
    </row>
    <row r="540" spans="2:65" s="1" customFormat="1" ht="24.2" customHeight="1" x14ac:dyDescent="0.2">
      <c r="B540" s="30"/>
      <c r="C540" s="119" t="s">
        <v>697</v>
      </c>
      <c r="D540" s="119" t="s">
        <v>119</v>
      </c>
      <c r="E540" s="120" t="s">
        <v>698</v>
      </c>
      <c r="F540" s="121" t="s">
        <v>699</v>
      </c>
      <c r="G540" s="122" t="s">
        <v>122</v>
      </c>
      <c r="H540" s="123">
        <v>592.51</v>
      </c>
      <c r="I540" s="124">
        <v>1</v>
      </c>
      <c r="J540" s="124">
        <f>ROUND(I540*H540,2)</f>
        <v>592.51</v>
      </c>
      <c r="K540" s="121" t="s">
        <v>123</v>
      </c>
      <c r="L540" s="30"/>
      <c r="M540" s="125" t="s">
        <v>17</v>
      </c>
      <c r="N540" s="126" t="s">
        <v>38</v>
      </c>
      <c r="O540" s="127">
        <v>0.105</v>
      </c>
      <c r="P540" s="127">
        <f>O540*H540</f>
        <v>62.213549999999998</v>
      </c>
      <c r="Q540" s="127">
        <v>1.2999999999999999E-4</v>
      </c>
      <c r="R540" s="127">
        <f>Q540*H540</f>
        <v>7.7026299999999992E-2</v>
      </c>
      <c r="S540" s="127">
        <v>0</v>
      </c>
      <c r="T540" s="128">
        <f>S540*H540</f>
        <v>0</v>
      </c>
      <c r="AR540" s="129" t="s">
        <v>124</v>
      </c>
      <c r="AT540" s="129" t="s">
        <v>119</v>
      </c>
      <c r="AU540" s="129" t="s">
        <v>125</v>
      </c>
      <c r="AY540" s="18" t="s">
        <v>117</v>
      </c>
      <c r="BE540" s="130">
        <f>IF(N540="základní",J540,0)</f>
        <v>0</v>
      </c>
      <c r="BF540" s="130">
        <f>IF(N540="snížená",J540,0)</f>
        <v>592.51</v>
      </c>
      <c r="BG540" s="130">
        <f>IF(N540="zákl. přenesená",J540,0)</f>
        <v>0</v>
      </c>
      <c r="BH540" s="130">
        <f>IF(N540="sníž. přenesená",J540,0)</f>
        <v>0</v>
      </c>
      <c r="BI540" s="130">
        <f>IF(N540="nulová",J540,0)</f>
        <v>0</v>
      </c>
      <c r="BJ540" s="18" t="s">
        <v>125</v>
      </c>
      <c r="BK540" s="130">
        <f>ROUND(I540*H540,2)</f>
        <v>592.51</v>
      </c>
      <c r="BL540" s="18" t="s">
        <v>124</v>
      </c>
      <c r="BM540" s="129" t="s">
        <v>700</v>
      </c>
    </row>
    <row r="541" spans="2:65" s="1" customFormat="1" ht="11.25" x14ac:dyDescent="0.2">
      <c r="B541" s="30"/>
      <c r="D541" s="131" t="s">
        <v>127</v>
      </c>
      <c r="F541" s="132" t="s">
        <v>701</v>
      </c>
      <c r="L541" s="30"/>
      <c r="M541" s="133"/>
      <c r="T541" s="51"/>
      <c r="AT541" s="18" t="s">
        <v>127</v>
      </c>
      <c r="AU541" s="18" t="s">
        <v>125</v>
      </c>
    </row>
    <row r="542" spans="2:65" s="12" customFormat="1" ht="11.25" x14ac:dyDescent="0.2">
      <c r="B542" s="134"/>
      <c r="D542" s="135" t="s">
        <v>129</v>
      </c>
      <c r="E542" s="136" t="s">
        <v>17</v>
      </c>
      <c r="F542" s="137" t="s">
        <v>237</v>
      </c>
      <c r="H542" s="136" t="s">
        <v>17</v>
      </c>
      <c r="L542" s="134"/>
      <c r="M542" s="138"/>
      <c r="T542" s="139"/>
      <c r="AT542" s="136" t="s">
        <v>129</v>
      </c>
      <c r="AU542" s="136" t="s">
        <v>125</v>
      </c>
      <c r="AV542" s="12" t="s">
        <v>71</v>
      </c>
      <c r="AW542" s="12" t="s">
        <v>28</v>
      </c>
      <c r="AX542" s="12" t="s">
        <v>66</v>
      </c>
      <c r="AY542" s="136" t="s">
        <v>117</v>
      </c>
    </row>
    <row r="543" spans="2:65" s="13" customFormat="1" ht="22.5" x14ac:dyDescent="0.2">
      <c r="B543" s="140"/>
      <c r="D543" s="135" t="s">
        <v>129</v>
      </c>
      <c r="E543" s="141" t="s">
        <v>17</v>
      </c>
      <c r="F543" s="142" t="s">
        <v>238</v>
      </c>
      <c r="H543" s="143">
        <v>469.03</v>
      </c>
      <c r="L543" s="140"/>
      <c r="M543" s="144"/>
      <c r="T543" s="145"/>
      <c r="AT543" s="141" t="s">
        <v>129</v>
      </c>
      <c r="AU543" s="141" t="s">
        <v>125</v>
      </c>
      <c r="AV543" s="13" t="s">
        <v>125</v>
      </c>
      <c r="AW543" s="13" t="s">
        <v>28</v>
      </c>
      <c r="AX543" s="13" t="s">
        <v>66</v>
      </c>
      <c r="AY543" s="141" t="s">
        <v>117</v>
      </c>
    </row>
    <row r="544" spans="2:65" s="12" customFormat="1" ht="11.25" x14ac:dyDescent="0.2">
      <c r="B544" s="134"/>
      <c r="D544" s="135" t="s">
        <v>129</v>
      </c>
      <c r="E544" s="136" t="s">
        <v>17</v>
      </c>
      <c r="F544" s="137" t="s">
        <v>702</v>
      </c>
      <c r="H544" s="136" t="s">
        <v>17</v>
      </c>
      <c r="L544" s="134"/>
      <c r="M544" s="138"/>
      <c r="T544" s="139"/>
      <c r="AT544" s="136" t="s">
        <v>129</v>
      </c>
      <c r="AU544" s="136" t="s">
        <v>125</v>
      </c>
      <c r="AV544" s="12" t="s">
        <v>71</v>
      </c>
      <c r="AW544" s="12" t="s">
        <v>28</v>
      </c>
      <c r="AX544" s="12" t="s">
        <v>66</v>
      </c>
      <c r="AY544" s="136" t="s">
        <v>117</v>
      </c>
    </row>
    <row r="545" spans="2:65" s="13" customFormat="1" ht="11.25" x14ac:dyDescent="0.2">
      <c r="B545" s="140"/>
      <c r="D545" s="135" t="s">
        <v>129</v>
      </c>
      <c r="E545" s="141" t="s">
        <v>17</v>
      </c>
      <c r="F545" s="142" t="s">
        <v>703</v>
      </c>
      <c r="H545" s="143">
        <v>123.48</v>
      </c>
      <c r="L545" s="140"/>
      <c r="M545" s="144"/>
      <c r="T545" s="145"/>
      <c r="AT545" s="141" t="s">
        <v>129</v>
      </c>
      <c r="AU545" s="141" t="s">
        <v>125</v>
      </c>
      <c r="AV545" s="13" t="s">
        <v>125</v>
      </c>
      <c r="AW545" s="13" t="s">
        <v>28</v>
      </c>
      <c r="AX545" s="13" t="s">
        <v>66</v>
      </c>
      <c r="AY545" s="141" t="s">
        <v>117</v>
      </c>
    </row>
    <row r="546" spans="2:65" s="14" customFormat="1" ht="11.25" x14ac:dyDescent="0.2">
      <c r="B546" s="146"/>
      <c r="D546" s="135" t="s">
        <v>129</v>
      </c>
      <c r="E546" s="147" t="s">
        <v>17</v>
      </c>
      <c r="F546" s="148" t="s">
        <v>140</v>
      </c>
      <c r="H546" s="149">
        <v>592.51</v>
      </c>
      <c r="L546" s="146"/>
      <c r="M546" s="150"/>
      <c r="T546" s="151"/>
      <c r="AT546" s="147" t="s">
        <v>129</v>
      </c>
      <c r="AU546" s="147" t="s">
        <v>125</v>
      </c>
      <c r="AV546" s="14" t="s">
        <v>124</v>
      </c>
      <c r="AW546" s="14" t="s">
        <v>28</v>
      </c>
      <c r="AX546" s="14" t="s">
        <v>71</v>
      </c>
      <c r="AY546" s="147" t="s">
        <v>117</v>
      </c>
    </row>
    <row r="547" spans="2:65" s="1" customFormat="1" ht="24.2" customHeight="1" x14ac:dyDescent="0.2">
      <c r="B547" s="30"/>
      <c r="C547" s="119" t="s">
        <v>704</v>
      </c>
      <c r="D547" s="119" t="s">
        <v>119</v>
      </c>
      <c r="E547" s="120" t="s">
        <v>705</v>
      </c>
      <c r="F547" s="121" t="s">
        <v>706</v>
      </c>
      <c r="G547" s="122" t="s">
        <v>122</v>
      </c>
      <c r="H547" s="123">
        <v>469.03</v>
      </c>
      <c r="I547" s="124">
        <v>1</v>
      </c>
      <c r="J547" s="124">
        <f>ROUND(I547*H547,2)</f>
        <v>469.03</v>
      </c>
      <c r="K547" s="121" t="s">
        <v>123</v>
      </c>
      <c r="L547" s="30"/>
      <c r="M547" s="125" t="s">
        <v>17</v>
      </c>
      <c r="N547" s="126" t="s">
        <v>38</v>
      </c>
      <c r="O547" s="127">
        <v>0.308</v>
      </c>
      <c r="P547" s="127">
        <f>O547*H547</f>
        <v>144.46124</v>
      </c>
      <c r="Q547" s="127">
        <v>4.0000000000000003E-5</v>
      </c>
      <c r="R547" s="127">
        <f>Q547*H547</f>
        <v>1.8761199999999999E-2</v>
      </c>
      <c r="S547" s="127">
        <v>0</v>
      </c>
      <c r="T547" s="128">
        <f>S547*H547</f>
        <v>0</v>
      </c>
      <c r="AR547" s="129" t="s">
        <v>124</v>
      </c>
      <c r="AT547" s="129" t="s">
        <v>119</v>
      </c>
      <c r="AU547" s="129" t="s">
        <v>125</v>
      </c>
      <c r="AY547" s="18" t="s">
        <v>117</v>
      </c>
      <c r="BE547" s="130">
        <f>IF(N547="základní",J547,0)</f>
        <v>0</v>
      </c>
      <c r="BF547" s="130">
        <f>IF(N547="snížená",J547,0)</f>
        <v>469.03</v>
      </c>
      <c r="BG547" s="130">
        <f>IF(N547="zákl. přenesená",J547,0)</f>
        <v>0</v>
      </c>
      <c r="BH547" s="130">
        <f>IF(N547="sníž. přenesená",J547,0)</f>
        <v>0</v>
      </c>
      <c r="BI547" s="130">
        <f>IF(N547="nulová",J547,0)</f>
        <v>0</v>
      </c>
      <c r="BJ547" s="18" t="s">
        <v>125</v>
      </c>
      <c r="BK547" s="130">
        <f>ROUND(I547*H547,2)</f>
        <v>469.03</v>
      </c>
      <c r="BL547" s="18" t="s">
        <v>124</v>
      </c>
      <c r="BM547" s="129" t="s">
        <v>707</v>
      </c>
    </row>
    <row r="548" spans="2:65" s="1" customFormat="1" ht="11.25" x14ac:dyDescent="0.2">
      <c r="B548" s="30"/>
      <c r="D548" s="131" t="s">
        <v>127</v>
      </c>
      <c r="F548" s="132" t="s">
        <v>708</v>
      </c>
      <c r="L548" s="30"/>
      <c r="M548" s="133"/>
      <c r="T548" s="51"/>
      <c r="AT548" s="18" t="s">
        <v>127</v>
      </c>
      <c r="AU548" s="18" t="s">
        <v>125</v>
      </c>
    </row>
    <row r="549" spans="2:65" s="12" customFormat="1" ht="11.25" x14ac:dyDescent="0.2">
      <c r="B549" s="134"/>
      <c r="D549" s="135" t="s">
        <v>129</v>
      </c>
      <c r="E549" s="136" t="s">
        <v>17</v>
      </c>
      <c r="F549" s="137" t="s">
        <v>237</v>
      </c>
      <c r="H549" s="136" t="s">
        <v>17</v>
      </c>
      <c r="L549" s="134"/>
      <c r="M549" s="138"/>
      <c r="T549" s="139"/>
      <c r="AT549" s="136" t="s">
        <v>129</v>
      </c>
      <c r="AU549" s="136" t="s">
        <v>125</v>
      </c>
      <c r="AV549" s="12" t="s">
        <v>71</v>
      </c>
      <c r="AW549" s="12" t="s">
        <v>28</v>
      </c>
      <c r="AX549" s="12" t="s">
        <v>66</v>
      </c>
      <c r="AY549" s="136" t="s">
        <v>117</v>
      </c>
    </row>
    <row r="550" spans="2:65" s="13" customFormat="1" ht="22.5" x14ac:dyDescent="0.2">
      <c r="B550" s="140"/>
      <c r="D550" s="135" t="s">
        <v>129</v>
      </c>
      <c r="E550" s="141" t="s">
        <v>17</v>
      </c>
      <c r="F550" s="142" t="s">
        <v>238</v>
      </c>
      <c r="H550" s="143">
        <v>469.03</v>
      </c>
      <c r="L550" s="140"/>
      <c r="M550" s="144"/>
      <c r="T550" s="145"/>
      <c r="AT550" s="141" t="s">
        <v>129</v>
      </c>
      <c r="AU550" s="141" t="s">
        <v>125</v>
      </c>
      <c r="AV550" s="13" t="s">
        <v>125</v>
      </c>
      <c r="AW550" s="13" t="s">
        <v>28</v>
      </c>
      <c r="AX550" s="13" t="s">
        <v>71</v>
      </c>
      <c r="AY550" s="141" t="s">
        <v>117</v>
      </c>
    </row>
    <row r="551" spans="2:65" s="11" customFormat="1" ht="22.9" customHeight="1" x14ac:dyDescent="0.2">
      <c r="B551" s="108"/>
      <c r="D551" s="109" t="s">
        <v>65</v>
      </c>
      <c r="E551" s="117" t="s">
        <v>709</v>
      </c>
      <c r="F551" s="117" t="s">
        <v>710</v>
      </c>
      <c r="J551" s="118">
        <f>BK551</f>
        <v>369.15999999999997</v>
      </c>
      <c r="L551" s="108"/>
      <c r="M551" s="112"/>
      <c r="P551" s="113">
        <f>SUM(P552:P566)</f>
        <v>172.449277</v>
      </c>
      <c r="R551" s="113">
        <f>SUM(R552:R566)</f>
        <v>0</v>
      </c>
      <c r="T551" s="114">
        <f>SUM(T552:T566)</f>
        <v>0</v>
      </c>
      <c r="AR551" s="109" t="s">
        <v>71</v>
      </c>
      <c r="AT551" s="115" t="s">
        <v>65</v>
      </c>
      <c r="AU551" s="115" t="s">
        <v>71</v>
      </c>
      <c r="AY551" s="109" t="s">
        <v>117</v>
      </c>
      <c r="BK551" s="116">
        <f>SUM(BK552:BK566)</f>
        <v>369.15999999999997</v>
      </c>
    </row>
    <row r="552" spans="2:65" s="1" customFormat="1" ht="16.5" customHeight="1" x14ac:dyDescent="0.2">
      <c r="B552" s="30"/>
      <c r="C552" s="119" t="s">
        <v>711</v>
      </c>
      <c r="D552" s="119" t="s">
        <v>119</v>
      </c>
      <c r="E552" s="120" t="s">
        <v>712</v>
      </c>
      <c r="F552" s="121" t="s">
        <v>713</v>
      </c>
      <c r="G552" s="122" t="s">
        <v>176</v>
      </c>
      <c r="H552" s="123">
        <v>24.611000000000001</v>
      </c>
      <c r="I552" s="124">
        <v>1</v>
      </c>
      <c r="J552" s="124">
        <f>ROUND(I552*H552,2)</f>
        <v>24.61</v>
      </c>
      <c r="K552" s="121" t="s">
        <v>123</v>
      </c>
      <c r="L552" s="30"/>
      <c r="M552" s="125" t="s">
        <v>17</v>
      </c>
      <c r="N552" s="126" t="s">
        <v>38</v>
      </c>
      <c r="O552" s="127">
        <v>0.13600000000000001</v>
      </c>
      <c r="P552" s="127">
        <f>O552*H552</f>
        <v>3.3470960000000005</v>
      </c>
      <c r="Q552" s="127">
        <v>0</v>
      </c>
      <c r="R552" s="127">
        <f>Q552*H552</f>
        <v>0</v>
      </c>
      <c r="S552" s="127">
        <v>0</v>
      </c>
      <c r="T552" s="128">
        <f>S552*H552</f>
        <v>0</v>
      </c>
      <c r="AR552" s="129" t="s">
        <v>124</v>
      </c>
      <c r="AT552" s="129" t="s">
        <v>119</v>
      </c>
      <c r="AU552" s="129" t="s">
        <v>125</v>
      </c>
      <c r="AY552" s="18" t="s">
        <v>117</v>
      </c>
      <c r="BE552" s="130">
        <f>IF(N552="základní",J552,0)</f>
        <v>0</v>
      </c>
      <c r="BF552" s="130">
        <f>IF(N552="snížená",J552,0)</f>
        <v>24.61</v>
      </c>
      <c r="BG552" s="130">
        <f>IF(N552="zákl. přenesená",J552,0)</f>
        <v>0</v>
      </c>
      <c r="BH552" s="130">
        <f>IF(N552="sníž. přenesená",J552,0)</f>
        <v>0</v>
      </c>
      <c r="BI552" s="130">
        <f>IF(N552="nulová",J552,0)</f>
        <v>0</v>
      </c>
      <c r="BJ552" s="18" t="s">
        <v>125</v>
      </c>
      <c r="BK552" s="130">
        <f>ROUND(I552*H552,2)</f>
        <v>24.61</v>
      </c>
      <c r="BL552" s="18" t="s">
        <v>124</v>
      </c>
      <c r="BM552" s="129" t="s">
        <v>714</v>
      </c>
    </row>
    <row r="553" spans="2:65" s="1" customFormat="1" ht="11.25" x14ac:dyDescent="0.2">
      <c r="B553" s="30"/>
      <c r="D553" s="131" t="s">
        <v>127</v>
      </c>
      <c r="F553" s="132" t="s">
        <v>715</v>
      </c>
      <c r="L553" s="30"/>
      <c r="M553" s="133"/>
      <c r="T553" s="51"/>
      <c r="AT553" s="18" t="s">
        <v>127</v>
      </c>
      <c r="AU553" s="18" t="s">
        <v>125</v>
      </c>
    </row>
    <row r="554" spans="2:65" s="1" customFormat="1" ht="24.2" customHeight="1" x14ac:dyDescent="0.2">
      <c r="B554" s="30"/>
      <c r="C554" s="119" t="s">
        <v>716</v>
      </c>
      <c r="D554" s="119" t="s">
        <v>119</v>
      </c>
      <c r="E554" s="120" t="s">
        <v>717</v>
      </c>
      <c r="F554" s="121" t="s">
        <v>718</v>
      </c>
      <c r="G554" s="122" t="s">
        <v>176</v>
      </c>
      <c r="H554" s="123">
        <v>24.611000000000001</v>
      </c>
      <c r="I554" s="124">
        <v>1</v>
      </c>
      <c r="J554" s="124">
        <f>ROUND(I554*H554,2)</f>
        <v>24.61</v>
      </c>
      <c r="K554" s="121" t="s">
        <v>123</v>
      </c>
      <c r="L554" s="30"/>
      <c r="M554" s="125" t="s">
        <v>17</v>
      </c>
      <c r="N554" s="126" t="s">
        <v>38</v>
      </c>
      <c r="O554" s="127">
        <v>6.68</v>
      </c>
      <c r="P554" s="127">
        <f>O554*H554</f>
        <v>164.40147999999999</v>
      </c>
      <c r="Q554" s="127">
        <v>0</v>
      </c>
      <c r="R554" s="127">
        <f>Q554*H554</f>
        <v>0</v>
      </c>
      <c r="S554" s="127">
        <v>0</v>
      </c>
      <c r="T554" s="128">
        <f>S554*H554</f>
        <v>0</v>
      </c>
      <c r="AR554" s="129" t="s">
        <v>124</v>
      </c>
      <c r="AT554" s="129" t="s">
        <v>119</v>
      </c>
      <c r="AU554" s="129" t="s">
        <v>125</v>
      </c>
      <c r="AY554" s="18" t="s">
        <v>117</v>
      </c>
      <c r="BE554" s="130">
        <f>IF(N554="základní",J554,0)</f>
        <v>0</v>
      </c>
      <c r="BF554" s="130">
        <f>IF(N554="snížená",J554,0)</f>
        <v>24.61</v>
      </c>
      <c r="BG554" s="130">
        <f>IF(N554="zákl. přenesená",J554,0)</f>
        <v>0</v>
      </c>
      <c r="BH554" s="130">
        <f>IF(N554="sníž. přenesená",J554,0)</f>
        <v>0</v>
      </c>
      <c r="BI554" s="130">
        <f>IF(N554="nulová",J554,0)</f>
        <v>0</v>
      </c>
      <c r="BJ554" s="18" t="s">
        <v>125</v>
      </c>
      <c r="BK554" s="130">
        <f>ROUND(I554*H554,2)</f>
        <v>24.61</v>
      </c>
      <c r="BL554" s="18" t="s">
        <v>124</v>
      </c>
      <c r="BM554" s="129" t="s">
        <v>719</v>
      </c>
    </row>
    <row r="555" spans="2:65" s="1" customFormat="1" ht="11.25" x14ac:dyDescent="0.2">
      <c r="B555" s="30"/>
      <c r="D555" s="131" t="s">
        <v>127</v>
      </c>
      <c r="F555" s="132" t="s">
        <v>720</v>
      </c>
      <c r="L555" s="30"/>
      <c r="M555" s="133"/>
      <c r="T555" s="51"/>
      <c r="AT555" s="18" t="s">
        <v>127</v>
      </c>
      <c r="AU555" s="18" t="s">
        <v>125</v>
      </c>
    </row>
    <row r="556" spans="2:65" s="1" customFormat="1" ht="21.75" customHeight="1" x14ac:dyDescent="0.2">
      <c r="B556" s="30"/>
      <c r="C556" s="119" t="s">
        <v>721</v>
      </c>
      <c r="D556" s="119" t="s">
        <v>119</v>
      </c>
      <c r="E556" s="120" t="s">
        <v>722</v>
      </c>
      <c r="F556" s="121" t="s">
        <v>723</v>
      </c>
      <c r="G556" s="122" t="s">
        <v>176</v>
      </c>
      <c r="H556" s="123">
        <v>24.611000000000001</v>
      </c>
      <c r="I556" s="124">
        <v>1</v>
      </c>
      <c r="J556" s="124">
        <f>ROUND(I556*H556,2)</f>
        <v>24.61</v>
      </c>
      <c r="K556" s="121" t="s">
        <v>123</v>
      </c>
      <c r="L556" s="30"/>
      <c r="M556" s="125" t="s">
        <v>17</v>
      </c>
      <c r="N556" s="126" t="s">
        <v>38</v>
      </c>
      <c r="O556" s="127">
        <v>0.125</v>
      </c>
      <c r="P556" s="127">
        <f>O556*H556</f>
        <v>3.0763750000000001</v>
      </c>
      <c r="Q556" s="127">
        <v>0</v>
      </c>
      <c r="R556" s="127">
        <f>Q556*H556</f>
        <v>0</v>
      </c>
      <c r="S556" s="127">
        <v>0</v>
      </c>
      <c r="T556" s="128">
        <f>S556*H556</f>
        <v>0</v>
      </c>
      <c r="AR556" s="129" t="s">
        <v>124</v>
      </c>
      <c r="AT556" s="129" t="s">
        <v>119</v>
      </c>
      <c r="AU556" s="129" t="s">
        <v>125</v>
      </c>
      <c r="AY556" s="18" t="s">
        <v>117</v>
      </c>
      <c r="BE556" s="130">
        <f>IF(N556="základní",J556,0)</f>
        <v>0</v>
      </c>
      <c r="BF556" s="130">
        <f>IF(N556="snížená",J556,0)</f>
        <v>24.61</v>
      </c>
      <c r="BG556" s="130">
        <f>IF(N556="zákl. přenesená",J556,0)</f>
        <v>0</v>
      </c>
      <c r="BH556" s="130">
        <f>IF(N556="sníž. přenesená",J556,0)</f>
        <v>0</v>
      </c>
      <c r="BI556" s="130">
        <f>IF(N556="nulová",J556,0)</f>
        <v>0</v>
      </c>
      <c r="BJ556" s="18" t="s">
        <v>125</v>
      </c>
      <c r="BK556" s="130">
        <f>ROUND(I556*H556,2)</f>
        <v>24.61</v>
      </c>
      <c r="BL556" s="18" t="s">
        <v>124</v>
      </c>
      <c r="BM556" s="129" t="s">
        <v>724</v>
      </c>
    </row>
    <row r="557" spans="2:65" s="1" customFormat="1" ht="11.25" x14ac:dyDescent="0.2">
      <c r="B557" s="30"/>
      <c r="D557" s="131" t="s">
        <v>127</v>
      </c>
      <c r="F557" s="132" t="s">
        <v>725</v>
      </c>
      <c r="L557" s="30"/>
      <c r="M557" s="133"/>
      <c r="T557" s="51"/>
      <c r="AT557" s="18" t="s">
        <v>127</v>
      </c>
      <c r="AU557" s="18" t="s">
        <v>125</v>
      </c>
    </row>
    <row r="558" spans="2:65" s="1" customFormat="1" ht="24.2" customHeight="1" x14ac:dyDescent="0.2">
      <c r="B558" s="30"/>
      <c r="C558" s="119" t="s">
        <v>726</v>
      </c>
      <c r="D558" s="119" t="s">
        <v>119</v>
      </c>
      <c r="E558" s="120" t="s">
        <v>727</v>
      </c>
      <c r="F558" s="121" t="s">
        <v>728</v>
      </c>
      <c r="G558" s="122" t="s">
        <v>176</v>
      </c>
      <c r="H558" s="123">
        <v>270.721</v>
      </c>
      <c r="I558" s="124">
        <v>1</v>
      </c>
      <c r="J558" s="124">
        <f>ROUND(I558*H558,2)</f>
        <v>270.72000000000003</v>
      </c>
      <c r="K558" s="121" t="s">
        <v>123</v>
      </c>
      <c r="L558" s="30"/>
      <c r="M558" s="125" t="s">
        <v>17</v>
      </c>
      <c r="N558" s="126" t="s">
        <v>38</v>
      </c>
      <c r="O558" s="127">
        <v>6.0000000000000001E-3</v>
      </c>
      <c r="P558" s="127">
        <f>O558*H558</f>
        <v>1.6243260000000002</v>
      </c>
      <c r="Q558" s="127">
        <v>0</v>
      </c>
      <c r="R558" s="127">
        <f>Q558*H558</f>
        <v>0</v>
      </c>
      <c r="S558" s="127">
        <v>0</v>
      </c>
      <c r="T558" s="128">
        <f>S558*H558</f>
        <v>0</v>
      </c>
      <c r="AR558" s="129" t="s">
        <v>124</v>
      </c>
      <c r="AT558" s="129" t="s">
        <v>119</v>
      </c>
      <c r="AU558" s="129" t="s">
        <v>125</v>
      </c>
      <c r="AY558" s="18" t="s">
        <v>117</v>
      </c>
      <c r="BE558" s="130">
        <f>IF(N558="základní",J558,0)</f>
        <v>0</v>
      </c>
      <c r="BF558" s="130">
        <f>IF(N558="snížená",J558,0)</f>
        <v>270.72000000000003</v>
      </c>
      <c r="BG558" s="130">
        <f>IF(N558="zákl. přenesená",J558,0)</f>
        <v>0</v>
      </c>
      <c r="BH558" s="130">
        <f>IF(N558="sníž. přenesená",J558,0)</f>
        <v>0</v>
      </c>
      <c r="BI558" s="130">
        <f>IF(N558="nulová",J558,0)</f>
        <v>0</v>
      </c>
      <c r="BJ558" s="18" t="s">
        <v>125</v>
      </c>
      <c r="BK558" s="130">
        <f>ROUND(I558*H558,2)</f>
        <v>270.72000000000003</v>
      </c>
      <c r="BL558" s="18" t="s">
        <v>124</v>
      </c>
      <c r="BM558" s="129" t="s">
        <v>729</v>
      </c>
    </row>
    <row r="559" spans="2:65" s="1" customFormat="1" ht="11.25" x14ac:dyDescent="0.2">
      <c r="B559" s="30"/>
      <c r="D559" s="131" t="s">
        <v>127</v>
      </c>
      <c r="F559" s="132" t="s">
        <v>730</v>
      </c>
      <c r="L559" s="30"/>
      <c r="M559" s="133"/>
      <c r="T559" s="51"/>
      <c r="AT559" s="18" t="s">
        <v>127</v>
      </c>
      <c r="AU559" s="18" t="s">
        <v>125</v>
      </c>
    </row>
    <row r="560" spans="2:65" s="13" customFormat="1" ht="11.25" x14ac:dyDescent="0.2">
      <c r="B560" s="140"/>
      <c r="D560" s="135" t="s">
        <v>129</v>
      </c>
      <c r="E560" s="141" t="s">
        <v>17</v>
      </c>
      <c r="F560" s="142" t="s">
        <v>731</v>
      </c>
      <c r="H560" s="143">
        <v>270.721</v>
      </c>
      <c r="L560" s="140"/>
      <c r="M560" s="144"/>
      <c r="T560" s="145"/>
      <c r="AT560" s="141" t="s">
        <v>129</v>
      </c>
      <c r="AU560" s="141" t="s">
        <v>125</v>
      </c>
      <c r="AV560" s="13" t="s">
        <v>125</v>
      </c>
      <c r="AW560" s="13" t="s">
        <v>28</v>
      </c>
      <c r="AX560" s="13" t="s">
        <v>71</v>
      </c>
      <c r="AY560" s="141" t="s">
        <v>117</v>
      </c>
    </row>
    <row r="561" spans="2:65" s="1" customFormat="1" ht="24.2" customHeight="1" x14ac:dyDescent="0.2">
      <c r="B561" s="30"/>
      <c r="C561" s="119" t="s">
        <v>732</v>
      </c>
      <c r="D561" s="119" t="s">
        <v>119</v>
      </c>
      <c r="E561" s="120" t="s">
        <v>733</v>
      </c>
      <c r="F561" s="121" t="s">
        <v>734</v>
      </c>
      <c r="G561" s="122" t="s">
        <v>176</v>
      </c>
      <c r="H561" s="123">
        <v>22.065999999999999</v>
      </c>
      <c r="I561" s="124">
        <v>1</v>
      </c>
      <c r="J561" s="124">
        <f>ROUND(I561*H561,2)</f>
        <v>22.07</v>
      </c>
      <c r="K561" s="121" t="s">
        <v>123</v>
      </c>
      <c r="L561" s="30"/>
      <c r="M561" s="125" t="s">
        <v>17</v>
      </c>
      <c r="N561" s="126" t="s">
        <v>38</v>
      </c>
      <c r="O561" s="127">
        <v>0</v>
      </c>
      <c r="P561" s="127">
        <f>O561*H561</f>
        <v>0</v>
      </c>
      <c r="Q561" s="127">
        <v>0</v>
      </c>
      <c r="R561" s="127">
        <f>Q561*H561</f>
        <v>0</v>
      </c>
      <c r="S561" s="127">
        <v>0</v>
      </c>
      <c r="T561" s="128">
        <f>S561*H561</f>
        <v>0</v>
      </c>
      <c r="AR561" s="129" t="s">
        <v>124</v>
      </c>
      <c r="AT561" s="129" t="s">
        <v>119</v>
      </c>
      <c r="AU561" s="129" t="s">
        <v>125</v>
      </c>
      <c r="AY561" s="18" t="s">
        <v>117</v>
      </c>
      <c r="BE561" s="130">
        <f>IF(N561="základní",J561,0)</f>
        <v>0</v>
      </c>
      <c r="BF561" s="130">
        <f>IF(N561="snížená",J561,0)</f>
        <v>22.07</v>
      </c>
      <c r="BG561" s="130">
        <f>IF(N561="zákl. přenesená",J561,0)</f>
        <v>0</v>
      </c>
      <c r="BH561" s="130">
        <f>IF(N561="sníž. přenesená",J561,0)</f>
        <v>0</v>
      </c>
      <c r="BI561" s="130">
        <f>IF(N561="nulová",J561,0)</f>
        <v>0</v>
      </c>
      <c r="BJ561" s="18" t="s">
        <v>125</v>
      </c>
      <c r="BK561" s="130">
        <f>ROUND(I561*H561,2)</f>
        <v>22.07</v>
      </c>
      <c r="BL561" s="18" t="s">
        <v>124</v>
      </c>
      <c r="BM561" s="129" t="s">
        <v>735</v>
      </c>
    </row>
    <row r="562" spans="2:65" s="1" customFormat="1" ht="11.25" x14ac:dyDescent="0.2">
      <c r="B562" s="30"/>
      <c r="D562" s="131" t="s">
        <v>127</v>
      </c>
      <c r="F562" s="132" t="s">
        <v>736</v>
      </c>
      <c r="L562" s="30"/>
      <c r="M562" s="133"/>
      <c r="T562" s="51"/>
      <c r="AT562" s="18" t="s">
        <v>127</v>
      </c>
      <c r="AU562" s="18" t="s">
        <v>125</v>
      </c>
    </row>
    <row r="563" spans="2:65" s="1" customFormat="1" ht="24.2" customHeight="1" x14ac:dyDescent="0.2">
      <c r="B563" s="30"/>
      <c r="C563" s="119" t="s">
        <v>737</v>
      </c>
      <c r="D563" s="119" t="s">
        <v>119</v>
      </c>
      <c r="E563" s="120" t="s">
        <v>738</v>
      </c>
      <c r="F563" s="121" t="s">
        <v>739</v>
      </c>
      <c r="G563" s="122" t="s">
        <v>176</v>
      </c>
      <c r="H563" s="123">
        <v>1.653</v>
      </c>
      <c r="I563" s="124">
        <v>1</v>
      </c>
      <c r="J563" s="124">
        <f>ROUND(I563*H563,2)</f>
        <v>1.65</v>
      </c>
      <c r="K563" s="121" t="s">
        <v>123</v>
      </c>
      <c r="L563" s="30"/>
      <c r="M563" s="125" t="s">
        <v>17</v>
      </c>
      <c r="N563" s="126" t="s">
        <v>38</v>
      </c>
      <c r="O563" s="127">
        <v>0</v>
      </c>
      <c r="P563" s="127">
        <f>O563*H563</f>
        <v>0</v>
      </c>
      <c r="Q563" s="127">
        <v>0</v>
      </c>
      <c r="R563" s="127">
        <f>Q563*H563</f>
        <v>0</v>
      </c>
      <c r="S563" s="127">
        <v>0</v>
      </c>
      <c r="T563" s="128">
        <f>S563*H563</f>
        <v>0</v>
      </c>
      <c r="AR563" s="129" t="s">
        <v>124</v>
      </c>
      <c r="AT563" s="129" t="s">
        <v>119</v>
      </c>
      <c r="AU563" s="129" t="s">
        <v>125</v>
      </c>
      <c r="AY563" s="18" t="s">
        <v>117</v>
      </c>
      <c r="BE563" s="130">
        <f>IF(N563="základní",J563,0)</f>
        <v>0</v>
      </c>
      <c r="BF563" s="130">
        <f>IF(N563="snížená",J563,0)</f>
        <v>1.65</v>
      </c>
      <c r="BG563" s="130">
        <f>IF(N563="zákl. přenesená",J563,0)</f>
        <v>0</v>
      </c>
      <c r="BH563" s="130">
        <f>IF(N563="sníž. přenesená",J563,0)</f>
        <v>0</v>
      </c>
      <c r="BI563" s="130">
        <f>IF(N563="nulová",J563,0)</f>
        <v>0</v>
      </c>
      <c r="BJ563" s="18" t="s">
        <v>125</v>
      </c>
      <c r="BK563" s="130">
        <f>ROUND(I563*H563,2)</f>
        <v>1.65</v>
      </c>
      <c r="BL563" s="18" t="s">
        <v>124</v>
      </c>
      <c r="BM563" s="129" t="s">
        <v>740</v>
      </c>
    </row>
    <row r="564" spans="2:65" s="1" customFormat="1" ht="11.25" x14ac:dyDescent="0.2">
      <c r="B564" s="30"/>
      <c r="D564" s="131" t="s">
        <v>127</v>
      </c>
      <c r="F564" s="132" t="s">
        <v>741</v>
      </c>
      <c r="L564" s="30"/>
      <c r="M564" s="133"/>
      <c r="T564" s="51"/>
      <c r="AT564" s="18" t="s">
        <v>127</v>
      </c>
      <c r="AU564" s="18" t="s">
        <v>125</v>
      </c>
    </row>
    <row r="565" spans="2:65" s="1" customFormat="1" ht="24.2" customHeight="1" x14ac:dyDescent="0.2">
      <c r="B565" s="30"/>
      <c r="C565" s="119" t="s">
        <v>742</v>
      </c>
      <c r="D565" s="119" t="s">
        <v>119</v>
      </c>
      <c r="E565" s="120" t="s">
        <v>743</v>
      </c>
      <c r="F565" s="121" t="s">
        <v>744</v>
      </c>
      <c r="G565" s="122" t="s">
        <v>176</v>
      </c>
      <c r="H565" s="123">
        <v>0.89200000000000002</v>
      </c>
      <c r="I565" s="124">
        <v>1</v>
      </c>
      <c r="J565" s="124">
        <f>ROUND(I565*H565,2)</f>
        <v>0.89</v>
      </c>
      <c r="K565" s="121" t="s">
        <v>123</v>
      </c>
      <c r="L565" s="30"/>
      <c r="M565" s="125" t="s">
        <v>17</v>
      </c>
      <c r="N565" s="126" t="s">
        <v>38</v>
      </c>
      <c r="O565" s="127">
        <v>0</v>
      </c>
      <c r="P565" s="127">
        <f>O565*H565</f>
        <v>0</v>
      </c>
      <c r="Q565" s="127">
        <v>0</v>
      </c>
      <c r="R565" s="127">
        <f>Q565*H565</f>
        <v>0</v>
      </c>
      <c r="S565" s="127">
        <v>0</v>
      </c>
      <c r="T565" s="128">
        <f>S565*H565</f>
        <v>0</v>
      </c>
      <c r="AR565" s="129" t="s">
        <v>124</v>
      </c>
      <c r="AT565" s="129" t="s">
        <v>119</v>
      </c>
      <c r="AU565" s="129" t="s">
        <v>125</v>
      </c>
      <c r="AY565" s="18" t="s">
        <v>117</v>
      </c>
      <c r="BE565" s="130">
        <f>IF(N565="základní",J565,0)</f>
        <v>0</v>
      </c>
      <c r="BF565" s="130">
        <f>IF(N565="snížená",J565,0)</f>
        <v>0.89</v>
      </c>
      <c r="BG565" s="130">
        <f>IF(N565="zákl. přenesená",J565,0)</f>
        <v>0</v>
      </c>
      <c r="BH565" s="130">
        <f>IF(N565="sníž. přenesená",J565,0)</f>
        <v>0</v>
      </c>
      <c r="BI565" s="130">
        <f>IF(N565="nulová",J565,0)</f>
        <v>0</v>
      </c>
      <c r="BJ565" s="18" t="s">
        <v>125</v>
      </c>
      <c r="BK565" s="130">
        <f>ROUND(I565*H565,2)</f>
        <v>0.89</v>
      </c>
      <c r="BL565" s="18" t="s">
        <v>124</v>
      </c>
      <c r="BM565" s="129" t="s">
        <v>745</v>
      </c>
    </row>
    <row r="566" spans="2:65" s="1" customFormat="1" ht="11.25" x14ac:dyDescent="0.2">
      <c r="B566" s="30"/>
      <c r="D566" s="131" t="s">
        <v>127</v>
      </c>
      <c r="F566" s="132" t="s">
        <v>746</v>
      </c>
      <c r="L566" s="30"/>
      <c r="M566" s="133"/>
      <c r="T566" s="51"/>
      <c r="AT566" s="18" t="s">
        <v>127</v>
      </c>
      <c r="AU566" s="18" t="s">
        <v>125</v>
      </c>
    </row>
    <row r="567" spans="2:65" s="11" customFormat="1" ht="22.9" customHeight="1" x14ac:dyDescent="0.2">
      <c r="B567" s="108"/>
      <c r="D567" s="109" t="s">
        <v>65</v>
      </c>
      <c r="E567" s="117" t="s">
        <v>747</v>
      </c>
      <c r="F567" s="117" t="s">
        <v>748</v>
      </c>
      <c r="J567" s="118">
        <f>BK567</f>
        <v>125.38</v>
      </c>
      <c r="L567" s="108"/>
      <c r="M567" s="112"/>
      <c r="P567" s="113">
        <f>SUM(P568:P569)</f>
        <v>618.13325999999995</v>
      </c>
      <c r="R567" s="113">
        <f>SUM(R568:R569)</f>
        <v>0</v>
      </c>
      <c r="T567" s="114">
        <f>SUM(T568:T569)</f>
        <v>0</v>
      </c>
      <c r="AR567" s="109" t="s">
        <v>71</v>
      </c>
      <c r="AT567" s="115" t="s">
        <v>65</v>
      </c>
      <c r="AU567" s="115" t="s">
        <v>71</v>
      </c>
      <c r="AY567" s="109" t="s">
        <v>117</v>
      </c>
      <c r="BK567" s="116">
        <f>SUM(BK568:BK569)</f>
        <v>125.38</v>
      </c>
    </row>
    <row r="568" spans="2:65" s="1" customFormat="1" ht="33" customHeight="1" x14ac:dyDescent="0.2">
      <c r="B568" s="30"/>
      <c r="C568" s="119" t="s">
        <v>749</v>
      </c>
      <c r="D568" s="119" t="s">
        <v>119</v>
      </c>
      <c r="E568" s="120" t="s">
        <v>750</v>
      </c>
      <c r="F568" s="121" t="s">
        <v>751</v>
      </c>
      <c r="G568" s="122" t="s">
        <v>176</v>
      </c>
      <c r="H568" s="123">
        <v>125.38200000000001</v>
      </c>
      <c r="I568" s="124">
        <v>1</v>
      </c>
      <c r="J568" s="124">
        <f>ROUND(I568*H568,2)</f>
        <v>125.38</v>
      </c>
      <c r="K568" s="121" t="s">
        <v>123</v>
      </c>
      <c r="L568" s="30"/>
      <c r="M568" s="125" t="s">
        <v>17</v>
      </c>
      <c r="N568" s="126" t="s">
        <v>38</v>
      </c>
      <c r="O568" s="127">
        <v>4.93</v>
      </c>
      <c r="P568" s="127">
        <f>O568*H568</f>
        <v>618.13325999999995</v>
      </c>
      <c r="Q568" s="127">
        <v>0</v>
      </c>
      <c r="R568" s="127">
        <f>Q568*H568</f>
        <v>0</v>
      </c>
      <c r="S568" s="127">
        <v>0</v>
      </c>
      <c r="T568" s="128">
        <f>S568*H568</f>
        <v>0</v>
      </c>
      <c r="AR568" s="129" t="s">
        <v>124</v>
      </c>
      <c r="AT568" s="129" t="s">
        <v>119</v>
      </c>
      <c r="AU568" s="129" t="s">
        <v>125</v>
      </c>
      <c r="AY568" s="18" t="s">
        <v>117</v>
      </c>
      <c r="BE568" s="130">
        <f>IF(N568="základní",J568,0)</f>
        <v>0</v>
      </c>
      <c r="BF568" s="130">
        <f>IF(N568="snížená",J568,0)</f>
        <v>125.38</v>
      </c>
      <c r="BG568" s="130">
        <f>IF(N568="zákl. přenesená",J568,0)</f>
        <v>0</v>
      </c>
      <c r="BH568" s="130">
        <f>IF(N568="sníž. přenesená",J568,0)</f>
        <v>0</v>
      </c>
      <c r="BI568" s="130">
        <f>IF(N568="nulová",J568,0)</f>
        <v>0</v>
      </c>
      <c r="BJ568" s="18" t="s">
        <v>125</v>
      </c>
      <c r="BK568" s="130">
        <f>ROUND(I568*H568,2)</f>
        <v>125.38</v>
      </c>
      <c r="BL568" s="18" t="s">
        <v>124</v>
      </c>
      <c r="BM568" s="129" t="s">
        <v>752</v>
      </c>
    </row>
    <row r="569" spans="2:65" s="1" customFormat="1" ht="11.25" x14ac:dyDescent="0.2">
      <c r="B569" s="30"/>
      <c r="D569" s="131" t="s">
        <v>127</v>
      </c>
      <c r="F569" s="132" t="s">
        <v>753</v>
      </c>
      <c r="L569" s="30"/>
      <c r="M569" s="133"/>
      <c r="T569" s="51"/>
      <c r="AT569" s="18" t="s">
        <v>127</v>
      </c>
      <c r="AU569" s="18" t="s">
        <v>125</v>
      </c>
    </row>
    <row r="570" spans="2:65" s="11" customFormat="1" ht="25.9" customHeight="1" x14ac:dyDescent="0.2">
      <c r="B570" s="108"/>
      <c r="D570" s="109" t="s">
        <v>65</v>
      </c>
      <c r="E570" s="110" t="s">
        <v>754</v>
      </c>
      <c r="F570" s="110" t="s">
        <v>755</v>
      </c>
      <c r="J570" s="111">
        <f>BK570</f>
        <v>6295.18</v>
      </c>
      <c r="L570" s="108"/>
      <c r="M570" s="112"/>
      <c r="P570" s="113">
        <f>P571+P594+P599+P608+P638+P645+P689+P721</f>
        <v>784.75876799999992</v>
      </c>
      <c r="R570" s="113">
        <f>R571+R594+R599+R608+R638+R645+R689+R721</f>
        <v>20.729568399999998</v>
      </c>
      <c r="T570" s="114">
        <f>T571+T594+T599+T608+T638+T645+T689+T721</f>
        <v>0.89245468000000006</v>
      </c>
      <c r="AR570" s="109" t="s">
        <v>125</v>
      </c>
      <c r="AT570" s="115" t="s">
        <v>65</v>
      </c>
      <c r="AU570" s="115" t="s">
        <v>66</v>
      </c>
      <c r="AY570" s="109" t="s">
        <v>117</v>
      </c>
      <c r="BK570" s="116">
        <f>BK571+BK594+BK599+BK608+BK638+BK645+BK689+BK721</f>
        <v>6295.18</v>
      </c>
    </row>
    <row r="571" spans="2:65" s="11" customFormat="1" ht="22.9" customHeight="1" x14ac:dyDescent="0.2">
      <c r="B571" s="108"/>
      <c r="D571" s="109" t="s">
        <v>65</v>
      </c>
      <c r="E571" s="117" t="s">
        <v>756</v>
      </c>
      <c r="F571" s="117" t="s">
        <v>757</v>
      </c>
      <c r="J571" s="118">
        <f>BK571</f>
        <v>1353.22</v>
      </c>
      <c r="L571" s="108"/>
      <c r="M571" s="112"/>
      <c r="P571" s="113">
        <f>SUM(P572:P593)</f>
        <v>157.78049399999998</v>
      </c>
      <c r="R571" s="113">
        <f>SUM(R572:R593)</f>
        <v>14.01201144</v>
      </c>
      <c r="T571" s="114">
        <f>SUM(T572:T593)</f>
        <v>0</v>
      </c>
      <c r="AR571" s="109" t="s">
        <v>125</v>
      </c>
      <c r="AT571" s="115" t="s">
        <v>65</v>
      </c>
      <c r="AU571" s="115" t="s">
        <v>71</v>
      </c>
      <c r="AY571" s="109" t="s">
        <v>117</v>
      </c>
      <c r="BK571" s="116">
        <f>SUM(BK572:BK593)</f>
        <v>1353.22</v>
      </c>
    </row>
    <row r="572" spans="2:65" s="1" customFormat="1" ht="24.2" customHeight="1" x14ac:dyDescent="0.2">
      <c r="B572" s="30"/>
      <c r="C572" s="119" t="s">
        <v>758</v>
      </c>
      <c r="D572" s="119" t="s">
        <v>119</v>
      </c>
      <c r="E572" s="120" t="s">
        <v>759</v>
      </c>
      <c r="F572" s="121" t="s">
        <v>760</v>
      </c>
      <c r="G572" s="122" t="s">
        <v>122</v>
      </c>
      <c r="H572" s="123">
        <v>474.44799999999998</v>
      </c>
      <c r="I572" s="124">
        <v>1</v>
      </c>
      <c r="J572" s="124">
        <f>ROUND(I572*H572,2)</f>
        <v>474.45</v>
      </c>
      <c r="K572" s="121" t="s">
        <v>123</v>
      </c>
      <c r="L572" s="30"/>
      <c r="M572" s="125" t="s">
        <v>17</v>
      </c>
      <c r="N572" s="126" t="s">
        <v>38</v>
      </c>
      <c r="O572" s="127">
        <v>0.3</v>
      </c>
      <c r="P572" s="127">
        <f>O572*H572</f>
        <v>142.33439999999999</v>
      </c>
      <c r="Q572" s="127">
        <v>6.0299999999999998E-3</v>
      </c>
      <c r="R572" s="127">
        <f>Q572*H572</f>
        <v>2.8609214399999998</v>
      </c>
      <c r="S572" s="127">
        <v>0</v>
      </c>
      <c r="T572" s="128">
        <f>S572*H572</f>
        <v>0</v>
      </c>
      <c r="AR572" s="129" t="s">
        <v>218</v>
      </c>
      <c r="AT572" s="129" t="s">
        <v>119</v>
      </c>
      <c r="AU572" s="129" t="s">
        <v>125</v>
      </c>
      <c r="AY572" s="18" t="s">
        <v>117</v>
      </c>
      <c r="BE572" s="130">
        <f>IF(N572="základní",J572,0)</f>
        <v>0</v>
      </c>
      <c r="BF572" s="130">
        <f>IF(N572="snížená",J572,0)</f>
        <v>474.45</v>
      </c>
      <c r="BG572" s="130">
        <f>IF(N572="zákl. přenesená",J572,0)</f>
        <v>0</v>
      </c>
      <c r="BH572" s="130">
        <f>IF(N572="sníž. přenesená",J572,0)</f>
        <v>0</v>
      </c>
      <c r="BI572" s="130">
        <f>IF(N572="nulová",J572,0)</f>
        <v>0</v>
      </c>
      <c r="BJ572" s="18" t="s">
        <v>125</v>
      </c>
      <c r="BK572" s="130">
        <f>ROUND(I572*H572,2)</f>
        <v>474.45</v>
      </c>
      <c r="BL572" s="18" t="s">
        <v>218</v>
      </c>
      <c r="BM572" s="129" t="s">
        <v>761</v>
      </c>
    </row>
    <row r="573" spans="2:65" s="1" customFormat="1" ht="11.25" x14ac:dyDescent="0.2">
      <c r="B573" s="30"/>
      <c r="D573" s="131" t="s">
        <v>127</v>
      </c>
      <c r="F573" s="132" t="s">
        <v>762</v>
      </c>
      <c r="L573" s="30"/>
      <c r="M573" s="133"/>
      <c r="T573" s="51"/>
      <c r="AT573" s="18" t="s">
        <v>127</v>
      </c>
      <c r="AU573" s="18" t="s">
        <v>125</v>
      </c>
    </row>
    <row r="574" spans="2:65" s="12" customFormat="1" ht="11.25" x14ac:dyDescent="0.2">
      <c r="B574" s="134"/>
      <c r="D574" s="135" t="s">
        <v>129</v>
      </c>
      <c r="E574" s="136" t="s">
        <v>17</v>
      </c>
      <c r="F574" s="137" t="s">
        <v>244</v>
      </c>
      <c r="H574" s="136" t="s">
        <v>17</v>
      </c>
      <c r="L574" s="134"/>
      <c r="M574" s="138"/>
      <c r="T574" s="139"/>
      <c r="AT574" s="136" t="s">
        <v>129</v>
      </c>
      <c r="AU574" s="136" t="s">
        <v>125</v>
      </c>
      <c r="AV574" s="12" t="s">
        <v>71</v>
      </c>
      <c r="AW574" s="12" t="s">
        <v>28</v>
      </c>
      <c r="AX574" s="12" t="s">
        <v>66</v>
      </c>
      <c r="AY574" s="136" t="s">
        <v>117</v>
      </c>
    </row>
    <row r="575" spans="2:65" s="13" customFormat="1" ht="22.5" x14ac:dyDescent="0.2">
      <c r="B575" s="140"/>
      <c r="D575" s="135" t="s">
        <v>129</v>
      </c>
      <c r="E575" s="141" t="s">
        <v>17</v>
      </c>
      <c r="F575" s="142" t="s">
        <v>238</v>
      </c>
      <c r="H575" s="143">
        <v>469.03</v>
      </c>
      <c r="L575" s="140"/>
      <c r="M575" s="144"/>
      <c r="T575" s="145"/>
      <c r="AT575" s="141" t="s">
        <v>129</v>
      </c>
      <c r="AU575" s="141" t="s">
        <v>125</v>
      </c>
      <c r="AV575" s="13" t="s">
        <v>125</v>
      </c>
      <c r="AW575" s="13" t="s">
        <v>28</v>
      </c>
      <c r="AX575" s="13" t="s">
        <v>66</v>
      </c>
      <c r="AY575" s="141" t="s">
        <v>117</v>
      </c>
    </row>
    <row r="576" spans="2:65" s="13" customFormat="1" ht="11.25" x14ac:dyDescent="0.2">
      <c r="B576" s="140"/>
      <c r="D576" s="135" t="s">
        <v>129</v>
      </c>
      <c r="E576" s="141" t="s">
        <v>17</v>
      </c>
      <c r="F576" s="142" t="s">
        <v>246</v>
      </c>
      <c r="H576" s="143">
        <v>5.4180000000000001</v>
      </c>
      <c r="L576" s="140"/>
      <c r="M576" s="144"/>
      <c r="T576" s="145"/>
      <c r="AT576" s="141" t="s">
        <v>129</v>
      </c>
      <c r="AU576" s="141" t="s">
        <v>125</v>
      </c>
      <c r="AV576" s="13" t="s">
        <v>125</v>
      </c>
      <c r="AW576" s="13" t="s">
        <v>28</v>
      </c>
      <c r="AX576" s="13" t="s">
        <v>66</v>
      </c>
      <c r="AY576" s="141" t="s">
        <v>117</v>
      </c>
    </row>
    <row r="577" spans="2:65" s="14" customFormat="1" ht="11.25" x14ac:dyDescent="0.2">
      <c r="B577" s="146"/>
      <c r="D577" s="135" t="s">
        <v>129</v>
      </c>
      <c r="E577" s="147" t="s">
        <v>17</v>
      </c>
      <c r="F577" s="148" t="s">
        <v>140</v>
      </c>
      <c r="H577" s="149">
        <v>474.44799999999998</v>
      </c>
      <c r="L577" s="146"/>
      <c r="M577" s="150"/>
      <c r="T577" s="151"/>
      <c r="AT577" s="147" t="s">
        <v>129</v>
      </c>
      <c r="AU577" s="147" t="s">
        <v>125</v>
      </c>
      <c r="AV577" s="14" t="s">
        <v>124</v>
      </c>
      <c r="AW577" s="14" t="s">
        <v>28</v>
      </c>
      <c r="AX577" s="14" t="s">
        <v>71</v>
      </c>
      <c r="AY577" s="147" t="s">
        <v>117</v>
      </c>
    </row>
    <row r="578" spans="2:65" s="1" customFormat="1" ht="16.5" customHeight="1" x14ac:dyDescent="0.2">
      <c r="B578" s="30"/>
      <c r="C578" s="152" t="s">
        <v>763</v>
      </c>
      <c r="D578" s="152" t="s">
        <v>194</v>
      </c>
      <c r="E578" s="153" t="s">
        <v>764</v>
      </c>
      <c r="F578" s="154" t="s">
        <v>765</v>
      </c>
      <c r="G578" s="155" t="s">
        <v>122</v>
      </c>
      <c r="H578" s="156">
        <v>498.17</v>
      </c>
      <c r="I578" s="157">
        <v>1</v>
      </c>
      <c r="J578" s="157">
        <f>ROUND(I578*H578,2)</f>
        <v>498.17</v>
      </c>
      <c r="K578" s="154" t="s">
        <v>123</v>
      </c>
      <c r="L578" s="158"/>
      <c r="M578" s="159" t="s">
        <v>17</v>
      </c>
      <c r="N578" s="160" t="s">
        <v>38</v>
      </c>
      <c r="O578" s="127">
        <v>0</v>
      </c>
      <c r="P578" s="127">
        <f>O578*H578</f>
        <v>0</v>
      </c>
      <c r="Q578" s="127">
        <v>2.1999999999999999E-2</v>
      </c>
      <c r="R578" s="127">
        <f>Q578*H578</f>
        <v>10.95974</v>
      </c>
      <c r="S578" s="127">
        <v>0</v>
      </c>
      <c r="T578" s="128">
        <f>S578*H578</f>
        <v>0</v>
      </c>
      <c r="AR578" s="129" t="s">
        <v>373</v>
      </c>
      <c r="AT578" s="129" t="s">
        <v>194</v>
      </c>
      <c r="AU578" s="129" t="s">
        <v>125</v>
      </c>
      <c r="AY578" s="18" t="s">
        <v>117</v>
      </c>
      <c r="BE578" s="130">
        <f>IF(N578="základní",J578,0)</f>
        <v>0</v>
      </c>
      <c r="BF578" s="130">
        <f>IF(N578="snížená",J578,0)</f>
        <v>498.17</v>
      </c>
      <c r="BG578" s="130">
        <f>IF(N578="zákl. přenesená",J578,0)</f>
        <v>0</v>
      </c>
      <c r="BH578" s="130">
        <f>IF(N578="sníž. přenesená",J578,0)</f>
        <v>0</v>
      </c>
      <c r="BI578" s="130">
        <f>IF(N578="nulová",J578,0)</f>
        <v>0</v>
      </c>
      <c r="BJ578" s="18" t="s">
        <v>125</v>
      </c>
      <c r="BK578" s="130">
        <f>ROUND(I578*H578,2)</f>
        <v>498.17</v>
      </c>
      <c r="BL578" s="18" t="s">
        <v>218</v>
      </c>
      <c r="BM578" s="129" t="s">
        <v>766</v>
      </c>
    </row>
    <row r="579" spans="2:65" s="13" customFormat="1" ht="11.25" x14ac:dyDescent="0.2">
      <c r="B579" s="140"/>
      <c r="D579" s="135" t="s">
        <v>129</v>
      </c>
      <c r="F579" s="142" t="s">
        <v>767</v>
      </c>
      <c r="H579" s="143">
        <v>498.17</v>
      </c>
      <c r="L579" s="140"/>
      <c r="M579" s="144"/>
      <c r="T579" s="145"/>
      <c r="AT579" s="141" t="s">
        <v>129</v>
      </c>
      <c r="AU579" s="141" t="s">
        <v>125</v>
      </c>
      <c r="AV579" s="13" t="s">
        <v>125</v>
      </c>
      <c r="AW579" s="13" t="s">
        <v>4</v>
      </c>
      <c r="AX579" s="13" t="s">
        <v>71</v>
      </c>
      <c r="AY579" s="141" t="s">
        <v>117</v>
      </c>
    </row>
    <row r="580" spans="2:65" s="1" customFormat="1" ht="24.2" customHeight="1" x14ac:dyDescent="0.2">
      <c r="B580" s="30"/>
      <c r="C580" s="119" t="s">
        <v>768</v>
      </c>
      <c r="D580" s="119" t="s">
        <v>119</v>
      </c>
      <c r="E580" s="120" t="s">
        <v>769</v>
      </c>
      <c r="F580" s="121" t="s">
        <v>770</v>
      </c>
      <c r="G580" s="122" t="s">
        <v>122</v>
      </c>
      <c r="H580" s="123">
        <v>139.154</v>
      </c>
      <c r="I580" s="124">
        <v>1</v>
      </c>
      <c r="J580" s="124">
        <f>ROUND(I580*H580,2)</f>
        <v>139.15</v>
      </c>
      <c r="K580" s="121" t="s">
        <v>123</v>
      </c>
      <c r="L580" s="30"/>
      <c r="M580" s="125" t="s">
        <v>17</v>
      </c>
      <c r="N580" s="126" t="s">
        <v>38</v>
      </c>
      <c r="O580" s="127">
        <v>0.111</v>
      </c>
      <c r="P580" s="127">
        <f>O580*H580</f>
        <v>15.446094</v>
      </c>
      <c r="Q580" s="127">
        <v>0</v>
      </c>
      <c r="R580" s="127">
        <f>Q580*H580</f>
        <v>0</v>
      </c>
      <c r="S580" s="127">
        <v>0</v>
      </c>
      <c r="T580" s="128">
        <f>S580*H580</f>
        <v>0</v>
      </c>
      <c r="AR580" s="129" t="s">
        <v>218</v>
      </c>
      <c r="AT580" s="129" t="s">
        <v>119</v>
      </c>
      <c r="AU580" s="129" t="s">
        <v>125</v>
      </c>
      <c r="AY580" s="18" t="s">
        <v>117</v>
      </c>
      <c r="BE580" s="130">
        <f>IF(N580="základní",J580,0)</f>
        <v>0</v>
      </c>
      <c r="BF580" s="130">
        <f>IF(N580="snížená",J580,0)</f>
        <v>139.15</v>
      </c>
      <c r="BG580" s="130">
        <f>IF(N580="zákl. přenesená",J580,0)</f>
        <v>0</v>
      </c>
      <c r="BH580" s="130">
        <f>IF(N580="sníž. přenesená",J580,0)</f>
        <v>0</v>
      </c>
      <c r="BI580" s="130">
        <f>IF(N580="nulová",J580,0)</f>
        <v>0</v>
      </c>
      <c r="BJ580" s="18" t="s">
        <v>125</v>
      </c>
      <c r="BK580" s="130">
        <f>ROUND(I580*H580,2)</f>
        <v>139.15</v>
      </c>
      <c r="BL580" s="18" t="s">
        <v>218</v>
      </c>
      <c r="BM580" s="129" t="s">
        <v>771</v>
      </c>
    </row>
    <row r="581" spans="2:65" s="1" customFormat="1" ht="11.25" x14ac:dyDescent="0.2">
      <c r="B581" s="30"/>
      <c r="D581" s="131" t="s">
        <v>127</v>
      </c>
      <c r="F581" s="132" t="s">
        <v>772</v>
      </c>
      <c r="L581" s="30"/>
      <c r="M581" s="133"/>
      <c r="T581" s="51"/>
      <c r="AT581" s="18" t="s">
        <v>127</v>
      </c>
      <c r="AU581" s="18" t="s">
        <v>125</v>
      </c>
    </row>
    <row r="582" spans="2:65" s="12" customFormat="1" ht="11.25" x14ac:dyDescent="0.2">
      <c r="B582" s="134"/>
      <c r="D582" s="135" t="s">
        <v>129</v>
      </c>
      <c r="E582" s="136" t="s">
        <v>17</v>
      </c>
      <c r="F582" s="137" t="s">
        <v>581</v>
      </c>
      <c r="H582" s="136" t="s">
        <v>17</v>
      </c>
      <c r="L582" s="134"/>
      <c r="M582" s="138"/>
      <c r="T582" s="139"/>
      <c r="AT582" s="136" t="s">
        <v>129</v>
      </c>
      <c r="AU582" s="136" t="s">
        <v>125</v>
      </c>
      <c r="AV582" s="12" t="s">
        <v>71</v>
      </c>
      <c r="AW582" s="12" t="s">
        <v>28</v>
      </c>
      <c r="AX582" s="12" t="s">
        <v>66</v>
      </c>
      <c r="AY582" s="136" t="s">
        <v>117</v>
      </c>
    </row>
    <row r="583" spans="2:65" s="13" customFormat="1" ht="11.25" x14ac:dyDescent="0.2">
      <c r="B583" s="140"/>
      <c r="D583" s="135" t="s">
        <v>129</v>
      </c>
      <c r="E583" s="141" t="s">
        <v>17</v>
      </c>
      <c r="F583" s="142" t="s">
        <v>283</v>
      </c>
      <c r="H583" s="143">
        <v>40.067999999999998</v>
      </c>
      <c r="L583" s="140"/>
      <c r="M583" s="144"/>
      <c r="T583" s="145"/>
      <c r="AT583" s="141" t="s">
        <v>129</v>
      </c>
      <c r="AU583" s="141" t="s">
        <v>125</v>
      </c>
      <c r="AV583" s="13" t="s">
        <v>125</v>
      </c>
      <c r="AW583" s="13" t="s">
        <v>28</v>
      </c>
      <c r="AX583" s="13" t="s">
        <v>66</v>
      </c>
      <c r="AY583" s="141" t="s">
        <v>117</v>
      </c>
    </row>
    <row r="584" spans="2:65" s="13" customFormat="1" ht="11.25" x14ac:dyDescent="0.2">
      <c r="B584" s="140"/>
      <c r="D584" s="135" t="s">
        <v>129</v>
      </c>
      <c r="E584" s="141" t="s">
        <v>17</v>
      </c>
      <c r="F584" s="142" t="s">
        <v>582</v>
      </c>
      <c r="H584" s="143">
        <v>96.313999999999993</v>
      </c>
      <c r="L584" s="140"/>
      <c r="M584" s="144"/>
      <c r="T584" s="145"/>
      <c r="AT584" s="141" t="s">
        <v>129</v>
      </c>
      <c r="AU584" s="141" t="s">
        <v>125</v>
      </c>
      <c r="AV584" s="13" t="s">
        <v>125</v>
      </c>
      <c r="AW584" s="13" t="s">
        <v>28</v>
      </c>
      <c r="AX584" s="13" t="s">
        <v>66</v>
      </c>
      <c r="AY584" s="141" t="s">
        <v>117</v>
      </c>
    </row>
    <row r="585" spans="2:65" s="13" customFormat="1" ht="11.25" x14ac:dyDescent="0.2">
      <c r="B585" s="140"/>
      <c r="D585" s="135" t="s">
        <v>129</v>
      </c>
      <c r="E585" s="141" t="s">
        <v>17</v>
      </c>
      <c r="F585" s="142" t="s">
        <v>583</v>
      </c>
      <c r="H585" s="143">
        <v>2.7719999999999998</v>
      </c>
      <c r="L585" s="140"/>
      <c r="M585" s="144"/>
      <c r="T585" s="145"/>
      <c r="AT585" s="141" t="s">
        <v>129</v>
      </c>
      <c r="AU585" s="141" t="s">
        <v>125</v>
      </c>
      <c r="AV585" s="13" t="s">
        <v>125</v>
      </c>
      <c r="AW585" s="13" t="s">
        <v>28</v>
      </c>
      <c r="AX585" s="13" t="s">
        <v>66</v>
      </c>
      <c r="AY585" s="141" t="s">
        <v>117</v>
      </c>
    </row>
    <row r="586" spans="2:65" s="14" customFormat="1" ht="11.25" x14ac:dyDescent="0.2">
      <c r="B586" s="146"/>
      <c r="D586" s="135" t="s">
        <v>129</v>
      </c>
      <c r="E586" s="147" t="s">
        <v>17</v>
      </c>
      <c r="F586" s="148" t="s">
        <v>140</v>
      </c>
      <c r="H586" s="149">
        <v>139.154</v>
      </c>
      <c r="L586" s="146"/>
      <c r="M586" s="150"/>
      <c r="T586" s="151"/>
      <c r="AT586" s="147" t="s">
        <v>129</v>
      </c>
      <c r="AU586" s="147" t="s">
        <v>125</v>
      </c>
      <c r="AV586" s="14" t="s">
        <v>124</v>
      </c>
      <c r="AW586" s="14" t="s">
        <v>28</v>
      </c>
      <c r="AX586" s="14" t="s">
        <v>71</v>
      </c>
      <c r="AY586" s="147" t="s">
        <v>117</v>
      </c>
    </row>
    <row r="587" spans="2:65" s="1" customFormat="1" ht="16.5" customHeight="1" x14ac:dyDescent="0.2">
      <c r="B587" s="30"/>
      <c r="C587" s="152" t="s">
        <v>773</v>
      </c>
      <c r="D587" s="152" t="s">
        <v>194</v>
      </c>
      <c r="E587" s="153" t="s">
        <v>774</v>
      </c>
      <c r="F587" s="154" t="s">
        <v>775</v>
      </c>
      <c r="G587" s="155" t="s">
        <v>134</v>
      </c>
      <c r="H587" s="156">
        <v>7.6539999999999999</v>
      </c>
      <c r="I587" s="157">
        <v>1</v>
      </c>
      <c r="J587" s="157">
        <f>ROUND(I587*H587,2)</f>
        <v>7.65</v>
      </c>
      <c r="K587" s="154" t="s">
        <v>123</v>
      </c>
      <c r="L587" s="158"/>
      <c r="M587" s="159" t="s">
        <v>17</v>
      </c>
      <c r="N587" s="160" t="s">
        <v>38</v>
      </c>
      <c r="O587" s="127">
        <v>0</v>
      </c>
      <c r="P587" s="127">
        <f>O587*H587</f>
        <v>0</v>
      </c>
      <c r="Q587" s="127">
        <v>2.5000000000000001E-2</v>
      </c>
      <c r="R587" s="127">
        <f>Q587*H587</f>
        <v>0.19135000000000002</v>
      </c>
      <c r="S587" s="127">
        <v>0</v>
      </c>
      <c r="T587" s="128">
        <f>S587*H587</f>
        <v>0</v>
      </c>
      <c r="AR587" s="129" t="s">
        <v>373</v>
      </c>
      <c r="AT587" s="129" t="s">
        <v>194</v>
      </c>
      <c r="AU587" s="129" t="s">
        <v>125</v>
      </c>
      <c r="AY587" s="18" t="s">
        <v>117</v>
      </c>
      <c r="BE587" s="130">
        <f>IF(N587="základní",J587,0)</f>
        <v>0</v>
      </c>
      <c r="BF587" s="130">
        <f>IF(N587="snížená",J587,0)</f>
        <v>7.65</v>
      </c>
      <c r="BG587" s="130">
        <f>IF(N587="zákl. přenesená",J587,0)</f>
        <v>0</v>
      </c>
      <c r="BH587" s="130">
        <f>IF(N587="sníž. přenesená",J587,0)</f>
        <v>0</v>
      </c>
      <c r="BI587" s="130">
        <f>IF(N587="nulová",J587,0)</f>
        <v>0</v>
      </c>
      <c r="BJ587" s="18" t="s">
        <v>125</v>
      </c>
      <c r="BK587" s="130">
        <f>ROUND(I587*H587,2)</f>
        <v>7.65</v>
      </c>
      <c r="BL587" s="18" t="s">
        <v>218</v>
      </c>
      <c r="BM587" s="129" t="s">
        <v>776</v>
      </c>
    </row>
    <row r="588" spans="2:65" s="12" customFormat="1" ht="11.25" x14ac:dyDescent="0.2">
      <c r="B588" s="134"/>
      <c r="D588" s="135" t="s">
        <v>129</v>
      </c>
      <c r="E588" s="136" t="s">
        <v>17</v>
      </c>
      <c r="F588" s="137" t="s">
        <v>777</v>
      </c>
      <c r="H588" s="136" t="s">
        <v>17</v>
      </c>
      <c r="L588" s="134"/>
      <c r="M588" s="138"/>
      <c r="T588" s="139"/>
      <c r="AT588" s="136" t="s">
        <v>129</v>
      </c>
      <c r="AU588" s="136" t="s">
        <v>125</v>
      </c>
      <c r="AV588" s="12" t="s">
        <v>71</v>
      </c>
      <c r="AW588" s="12" t="s">
        <v>28</v>
      </c>
      <c r="AX588" s="12" t="s">
        <v>66</v>
      </c>
      <c r="AY588" s="136" t="s">
        <v>117</v>
      </c>
    </row>
    <row r="589" spans="2:65" s="13" customFormat="1" ht="11.25" x14ac:dyDescent="0.2">
      <c r="B589" s="140"/>
      <c r="D589" s="135" t="s">
        <v>129</v>
      </c>
      <c r="E589" s="141" t="s">
        <v>17</v>
      </c>
      <c r="F589" s="142" t="s">
        <v>778</v>
      </c>
      <c r="H589" s="143">
        <v>6.9580000000000002</v>
      </c>
      <c r="L589" s="140"/>
      <c r="M589" s="144"/>
      <c r="T589" s="145"/>
      <c r="AT589" s="141" t="s">
        <v>129</v>
      </c>
      <c r="AU589" s="141" t="s">
        <v>125</v>
      </c>
      <c r="AV589" s="13" t="s">
        <v>125</v>
      </c>
      <c r="AW589" s="13" t="s">
        <v>28</v>
      </c>
      <c r="AX589" s="13" t="s">
        <v>71</v>
      </c>
      <c r="AY589" s="141" t="s">
        <v>117</v>
      </c>
    </row>
    <row r="590" spans="2:65" s="13" customFormat="1" ht="11.25" x14ac:dyDescent="0.2">
      <c r="B590" s="140"/>
      <c r="D590" s="135" t="s">
        <v>129</v>
      </c>
      <c r="F590" s="142" t="s">
        <v>779</v>
      </c>
      <c r="H590" s="143">
        <v>7.6539999999999999</v>
      </c>
      <c r="L590" s="140"/>
      <c r="M590" s="144"/>
      <c r="T590" s="145"/>
      <c r="AT590" s="141" t="s">
        <v>129</v>
      </c>
      <c r="AU590" s="141" t="s">
        <v>125</v>
      </c>
      <c r="AV590" s="13" t="s">
        <v>125</v>
      </c>
      <c r="AW590" s="13" t="s">
        <v>4</v>
      </c>
      <c r="AX590" s="13" t="s">
        <v>71</v>
      </c>
      <c r="AY590" s="141" t="s">
        <v>117</v>
      </c>
    </row>
    <row r="591" spans="2:65" s="1" customFormat="1" ht="16.5" customHeight="1" x14ac:dyDescent="0.2">
      <c r="B591" s="30"/>
      <c r="C591" s="119" t="s">
        <v>780</v>
      </c>
      <c r="D591" s="119" t="s">
        <v>119</v>
      </c>
      <c r="E591" s="120" t="s">
        <v>781</v>
      </c>
      <c r="F591" s="121" t="s">
        <v>782</v>
      </c>
      <c r="G591" s="122" t="s">
        <v>446</v>
      </c>
      <c r="H591" s="123">
        <v>232.8</v>
      </c>
      <c r="I591" s="124">
        <v>1</v>
      </c>
      <c r="J591" s="124">
        <f>ROUND(I591*H591,2)</f>
        <v>232.8</v>
      </c>
      <c r="K591" s="121" t="s">
        <v>17</v>
      </c>
      <c r="L591" s="30"/>
      <c r="M591" s="125" t="s">
        <v>17</v>
      </c>
      <c r="N591" s="126" t="s">
        <v>38</v>
      </c>
      <c r="O591" s="127">
        <v>0</v>
      </c>
      <c r="P591" s="127">
        <f>O591*H591</f>
        <v>0</v>
      </c>
      <c r="Q591" s="127">
        <v>0</v>
      </c>
      <c r="R591" s="127">
        <f>Q591*H591</f>
        <v>0</v>
      </c>
      <c r="S591" s="127">
        <v>0</v>
      </c>
      <c r="T591" s="128">
        <f>S591*H591</f>
        <v>0</v>
      </c>
      <c r="AR591" s="129" t="s">
        <v>218</v>
      </c>
      <c r="AT591" s="129" t="s">
        <v>119</v>
      </c>
      <c r="AU591" s="129" t="s">
        <v>125</v>
      </c>
      <c r="AY591" s="18" t="s">
        <v>117</v>
      </c>
      <c r="BE591" s="130">
        <f>IF(N591="základní",J591,0)</f>
        <v>0</v>
      </c>
      <c r="BF591" s="130">
        <f>IF(N591="snížená",J591,0)</f>
        <v>232.8</v>
      </c>
      <c r="BG591" s="130">
        <f>IF(N591="zákl. přenesená",J591,0)</f>
        <v>0</v>
      </c>
      <c r="BH591" s="130">
        <f>IF(N591="sníž. přenesená",J591,0)</f>
        <v>0</v>
      </c>
      <c r="BI591" s="130">
        <f>IF(N591="nulová",J591,0)</f>
        <v>0</v>
      </c>
      <c r="BJ591" s="18" t="s">
        <v>125</v>
      </c>
      <c r="BK591" s="130">
        <f>ROUND(I591*H591,2)</f>
        <v>232.8</v>
      </c>
      <c r="BL591" s="18" t="s">
        <v>218</v>
      </c>
      <c r="BM591" s="129" t="s">
        <v>783</v>
      </c>
    </row>
    <row r="592" spans="2:65" s="1" customFormat="1" ht="24.2" customHeight="1" x14ac:dyDescent="0.2">
      <c r="B592" s="30"/>
      <c r="C592" s="119" t="s">
        <v>784</v>
      </c>
      <c r="D592" s="119" t="s">
        <v>119</v>
      </c>
      <c r="E592" s="120" t="s">
        <v>785</v>
      </c>
      <c r="F592" s="121" t="s">
        <v>786</v>
      </c>
      <c r="G592" s="122" t="s">
        <v>787</v>
      </c>
      <c r="H592" s="123">
        <v>1</v>
      </c>
      <c r="I592" s="124">
        <v>1</v>
      </c>
      <c r="J592" s="124">
        <f>ROUND(I592*H592,2)</f>
        <v>1</v>
      </c>
      <c r="K592" s="121" t="s">
        <v>123</v>
      </c>
      <c r="L592" s="30"/>
      <c r="M592" s="125" t="s">
        <v>17</v>
      </c>
      <c r="N592" s="126" t="s">
        <v>38</v>
      </c>
      <c r="O592" s="127">
        <v>0</v>
      </c>
      <c r="P592" s="127">
        <f>O592*H592</f>
        <v>0</v>
      </c>
      <c r="Q592" s="127">
        <v>0</v>
      </c>
      <c r="R592" s="127">
        <f>Q592*H592</f>
        <v>0</v>
      </c>
      <c r="S592" s="127">
        <v>0</v>
      </c>
      <c r="T592" s="128">
        <f>S592*H592</f>
        <v>0</v>
      </c>
      <c r="AR592" s="129" t="s">
        <v>218</v>
      </c>
      <c r="AT592" s="129" t="s">
        <v>119</v>
      </c>
      <c r="AU592" s="129" t="s">
        <v>125</v>
      </c>
      <c r="AY592" s="18" t="s">
        <v>117</v>
      </c>
      <c r="BE592" s="130">
        <f>IF(N592="základní",J592,0)</f>
        <v>0</v>
      </c>
      <c r="BF592" s="130">
        <f>IF(N592="snížená",J592,0)</f>
        <v>1</v>
      </c>
      <c r="BG592" s="130">
        <f>IF(N592="zákl. přenesená",J592,0)</f>
        <v>0</v>
      </c>
      <c r="BH592" s="130">
        <f>IF(N592="sníž. přenesená",J592,0)</f>
        <v>0</v>
      </c>
      <c r="BI592" s="130">
        <f>IF(N592="nulová",J592,0)</f>
        <v>0</v>
      </c>
      <c r="BJ592" s="18" t="s">
        <v>125</v>
      </c>
      <c r="BK592" s="130">
        <f>ROUND(I592*H592,2)</f>
        <v>1</v>
      </c>
      <c r="BL592" s="18" t="s">
        <v>218</v>
      </c>
      <c r="BM592" s="129" t="s">
        <v>788</v>
      </c>
    </row>
    <row r="593" spans="2:65" s="1" customFormat="1" ht="11.25" x14ac:dyDescent="0.2">
      <c r="B593" s="30"/>
      <c r="D593" s="131" t="s">
        <v>127</v>
      </c>
      <c r="F593" s="132" t="s">
        <v>789</v>
      </c>
      <c r="L593" s="30"/>
      <c r="M593" s="133"/>
      <c r="T593" s="51"/>
      <c r="AT593" s="18" t="s">
        <v>127</v>
      </c>
      <c r="AU593" s="18" t="s">
        <v>125</v>
      </c>
    </row>
    <row r="594" spans="2:65" s="11" customFormat="1" ht="22.9" customHeight="1" x14ac:dyDescent="0.2">
      <c r="B594" s="108"/>
      <c r="D594" s="109" t="s">
        <v>65</v>
      </c>
      <c r="E594" s="117" t="s">
        <v>790</v>
      </c>
      <c r="F594" s="117" t="s">
        <v>791</v>
      </c>
      <c r="J594" s="118">
        <f>BK594</f>
        <v>3</v>
      </c>
      <c r="L594" s="108"/>
      <c r="M594" s="112"/>
      <c r="P594" s="113">
        <f>SUM(P595:P598)</f>
        <v>0</v>
      </c>
      <c r="R594" s="113">
        <f>SUM(R595:R598)</f>
        <v>0</v>
      </c>
      <c r="T594" s="114">
        <f>SUM(T595:T598)</f>
        <v>0</v>
      </c>
      <c r="AR594" s="109" t="s">
        <v>125</v>
      </c>
      <c r="AT594" s="115" t="s">
        <v>65</v>
      </c>
      <c r="AU594" s="115" t="s">
        <v>71</v>
      </c>
      <c r="AY594" s="109" t="s">
        <v>117</v>
      </c>
      <c r="BK594" s="116">
        <f>SUM(BK595:BK598)</f>
        <v>3</v>
      </c>
    </row>
    <row r="595" spans="2:65" s="1" customFormat="1" ht="16.5" customHeight="1" x14ac:dyDescent="0.2">
      <c r="B595" s="30"/>
      <c r="C595" s="119" t="s">
        <v>792</v>
      </c>
      <c r="D595" s="119" t="s">
        <v>119</v>
      </c>
      <c r="E595" s="120" t="s">
        <v>793</v>
      </c>
      <c r="F595" s="121" t="s">
        <v>794</v>
      </c>
      <c r="G595" s="122" t="s">
        <v>625</v>
      </c>
      <c r="H595" s="123">
        <v>1</v>
      </c>
      <c r="I595" s="124">
        <v>1</v>
      </c>
      <c r="J595" s="124">
        <f>ROUND(I595*H595,2)</f>
        <v>1</v>
      </c>
      <c r="K595" s="121" t="s">
        <v>17</v>
      </c>
      <c r="L595" s="30"/>
      <c r="M595" s="125" t="s">
        <v>17</v>
      </c>
      <c r="N595" s="126" t="s">
        <v>38</v>
      </c>
      <c r="O595" s="127">
        <v>0</v>
      </c>
      <c r="P595" s="127">
        <f>O595*H595</f>
        <v>0</v>
      </c>
      <c r="Q595" s="127">
        <v>0</v>
      </c>
      <c r="R595" s="127">
        <f>Q595*H595</f>
        <v>0</v>
      </c>
      <c r="S595" s="127">
        <v>0</v>
      </c>
      <c r="T595" s="128">
        <f>S595*H595</f>
        <v>0</v>
      </c>
      <c r="AR595" s="129" t="s">
        <v>218</v>
      </c>
      <c r="AT595" s="129" t="s">
        <v>119</v>
      </c>
      <c r="AU595" s="129" t="s">
        <v>125</v>
      </c>
      <c r="AY595" s="18" t="s">
        <v>117</v>
      </c>
      <c r="BE595" s="130">
        <f>IF(N595="základní",J595,0)</f>
        <v>0</v>
      </c>
      <c r="BF595" s="130">
        <f>IF(N595="snížená",J595,0)</f>
        <v>1</v>
      </c>
      <c r="BG595" s="130">
        <f>IF(N595="zákl. přenesená",J595,0)</f>
        <v>0</v>
      </c>
      <c r="BH595" s="130">
        <f>IF(N595="sníž. přenesená",J595,0)</f>
        <v>0</v>
      </c>
      <c r="BI595" s="130">
        <f>IF(N595="nulová",J595,0)</f>
        <v>0</v>
      </c>
      <c r="BJ595" s="18" t="s">
        <v>125</v>
      </c>
      <c r="BK595" s="130">
        <f>ROUND(I595*H595,2)</f>
        <v>1</v>
      </c>
      <c r="BL595" s="18" t="s">
        <v>218</v>
      </c>
      <c r="BM595" s="129" t="s">
        <v>795</v>
      </c>
    </row>
    <row r="596" spans="2:65" s="1" customFormat="1" ht="16.5" customHeight="1" x14ac:dyDescent="0.2">
      <c r="B596" s="30"/>
      <c r="C596" s="119" t="s">
        <v>796</v>
      </c>
      <c r="D596" s="119" t="s">
        <v>119</v>
      </c>
      <c r="E596" s="120" t="s">
        <v>797</v>
      </c>
      <c r="F596" s="121" t="s">
        <v>798</v>
      </c>
      <c r="G596" s="122" t="s">
        <v>625</v>
      </c>
      <c r="H596" s="123">
        <v>1</v>
      </c>
      <c r="I596" s="124">
        <v>1</v>
      </c>
      <c r="J596" s="124">
        <f>ROUND(I596*H596,2)</f>
        <v>1</v>
      </c>
      <c r="K596" s="121" t="s">
        <v>17</v>
      </c>
      <c r="L596" s="30"/>
      <c r="M596" s="125" t="s">
        <v>17</v>
      </c>
      <c r="N596" s="126" t="s">
        <v>38</v>
      </c>
      <c r="O596" s="127">
        <v>0</v>
      </c>
      <c r="P596" s="127">
        <f>O596*H596</f>
        <v>0</v>
      </c>
      <c r="Q596" s="127">
        <v>0</v>
      </c>
      <c r="R596" s="127">
        <f>Q596*H596</f>
        <v>0</v>
      </c>
      <c r="S596" s="127">
        <v>0</v>
      </c>
      <c r="T596" s="128">
        <f>S596*H596</f>
        <v>0</v>
      </c>
      <c r="AR596" s="129" t="s">
        <v>218</v>
      </c>
      <c r="AT596" s="129" t="s">
        <v>119</v>
      </c>
      <c r="AU596" s="129" t="s">
        <v>125</v>
      </c>
      <c r="AY596" s="18" t="s">
        <v>117</v>
      </c>
      <c r="BE596" s="130">
        <f>IF(N596="základní",J596,0)</f>
        <v>0</v>
      </c>
      <c r="BF596" s="130">
        <f>IF(N596="snížená",J596,0)</f>
        <v>1</v>
      </c>
      <c r="BG596" s="130">
        <f>IF(N596="zákl. přenesená",J596,0)</f>
        <v>0</v>
      </c>
      <c r="BH596" s="130">
        <f>IF(N596="sníž. přenesená",J596,0)</f>
        <v>0</v>
      </c>
      <c r="BI596" s="130">
        <f>IF(N596="nulová",J596,0)</f>
        <v>0</v>
      </c>
      <c r="BJ596" s="18" t="s">
        <v>125</v>
      </c>
      <c r="BK596" s="130">
        <f>ROUND(I596*H596,2)</f>
        <v>1</v>
      </c>
      <c r="BL596" s="18" t="s">
        <v>218</v>
      </c>
      <c r="BM596" s="129" t="s">
        <v>799</v>
      </c>
    </row>
    <row r="597" spans="2:65" s="1" customFormat="1" ht="24.2" customHeight="1" x14ac:dyDescent="0.2">
      <c r="B597" s="30"/>
      <c r="C597" s="119" t="s">
        <v>800</v>
      </c>
      <c r="D597" s="119" t="s">
        <v>119</v>
      </c>
      <c r="E597" s="120" t="s">
        <v>801</v>
      </c>
      <c r="F597" s="121" t="s">
        <v>802</v>
      </c>
      <c r="G597" s="122" t="s">
        <v>787</v>
      </c>
      <c r="H597" s="123">
        <v>1</v>
      </c>
      <c r="I597" s="124">
        <v>1</v>
      </c>
      <c r="J597" s="124">
        <f>ROUND(I597*H597,2)</f>
        <v>1</v>
      </c>
      <c r="K597" s="121" t="s">
        <v>123</v>
      </c>
      <c r="L597" s="30"/>
      <c r="M597" s="125" t="s">
        <v>17</v>
      </c>
      <c r="N597" s="126" t="s">
        <v>38</v>
      </c>
      <c r="O597" s="127">
        <v>0</v>
      </c>
      <c r="P597" s="127">
        <f>O597*H597</f>
        <v>0</v>
      </c>
      <c r="Q597" s="127">
        <v>0</v>
      </c>
      <c r="R597" s="127">
        <f>Q597*H597</f>
        <v>0</v>
      </c>
      <c r="S597" s="127">
        <v>0</v>
      </c>
      <c r="T597" s="128">
        <f>S597*H597</f>
        <v>0</v>
      </c>
      <c r="AR597" s="129" t="s">
        <v>218</v>
      </c>
      <c r="AT597" s="129" t="s">
        <v>119</v>
      </c>
      <c r="AU597" s="129" t="s">
        <v>125</v>
      </c>
      <c r="AY597" s="18" t="s">
        <v>117</v>
      </c>
      <c r="BE597" s="130">
        <f>IF(N597="základní",J597,0)</f>
        <v>0</v>
      </c>
      <c r="BF597" s="130">
        <f>IF(N597="snížená",J597,0)</f>
        <v>1</v>
      </c>
      <c r="BG597" s="130">
        <f>IF(N597="zákl. přenesená",J597,0)</f>
        <v>0</v>
      </c>
      <c r="BH597" s="130">
        <f>IF(N597="sníž. přenesená",J597,0)</f>
        <v>0</v>
      </c>
      <c r="BI597" s="130">
        <f>IF(N597="nulová",J597,0)</f>
        <v>0</v>
      </c>
      <c r="BJ597" s="18" t="s">
        <v>125</v>
      </c>
      <c r="BK597" s="130">
        <f>ROUND(I597*H597,2)</f>
        <v>1</v>
      </c>
      <c r="BL597" s="18" t="s">
        <v>218</v>
      </c>
      <c r="BM597" s="129" t="s">
        <v>803</v>
      </c>
    </row>
    <row r="598" spans="2:65" s="1" customFormat="1" ht="11.25" x14ac:dyDescent="0.2">
      <c r="B598" s="30"/>
      <c r="D598" s="131" t="s">
        <v>127</v>
      </c>
      <c r="F598" s="132" t="s">
        <v>804</v>
      </c>
      <c r="L598" s="30"/>
      <c r="M598" s="133"/>
      <c r="T598" s="51"/>
      <c r="AT598" s="18" t="s">
        <v>127</v>
      </c>
      <c r="AU598" s="18" t="s">
        <v>125</v>
      </c>
    </row>
    <row r="599" spans="2:65" s="11" customFormat="1" ht="22.9" customHeight="1" x14ac:dyDescent="0.2">
      <c r="B599" s="108"/>
      <c r="D599" s="109" t="s">
        <v>65</v>
      </c>
      <c r="E599" s="117" t="s">
        <v>805</v>
      </c>
      <c r="F599" s="117" t="s">
        <v>806</v>
      </c>
      <c r="J599" s="118">
        <f>BK599</f>
        <v>126.1</v>
      </c>
      <c r="L599" s="108"/>
      <c r="M599" s="112"/>
      <c r="P599" s="113">
        <f>SUM(P600:P607)</f>
        <v>11.536642000000001</v>
      </c>
      <c r="R599" s="113">
        <f>SUM(R600:R607)</f>
        <v>0.13146405999999999</v>
      </c>
      <c r="T599" s="114">
        <f>SUM(T600:T607)</f>
        <v>0</v>
      </c>
      <c r="AR599" s="109" t="s">
        <v>125</v>
      </c>
      <c r="AT599" s="115" t="s">
        <v>65</v>
      </c>
      <c r="AU599" s="115" t="s">
        <v>71</v>
      </c>
      <c r="AY599" s="109" t="s">
        <v>117</v>
      </c>
      <c r="BK599" s="116">
        <f>SUM(BK600:BK607)</f>
        <v>126.1</v>
      </c>
    </row>
    <row r="600" spans="2:65" s="1" customFormat="1" ht="24.2" customHeight="1" x14ac:dyDescent="0.2">
      <c r="B600" s="30"/>
      <c r="C600" s="119" t="s">
        <v>807</v>
      </c>
      <c r="D600" s="119" t="s">
        <v>119</v>
      </c>
      <c r="E600" s="120" t="s">
        <v>808</v>
      </c>
      <c r="F600" s="121" t="s">
        <v>809</v>
      </c>
      <c r="G600" s="122" t="s">
        <v>122</v>
      </c>
      <c r="H600" s="123">
        <v>10.319000000000001</v>
      </c>
      <c r="I600" s="124">
        <v>1</v>
      </c>
      <c r="J600" s="124">
        <f>ROUND(I600*H600,2)</f>
        <v>10.32</v>
      </c>
      <c r="K600" s="121" t="s">
        <v>123</v>
      </c>
      <c r="L600" s="30"/>
      <c r="M600" s="125" t="s">
        <v>17</v>
      </c>
      <c r="N600" s="126" t="s">
        <v>38</v>
      </c>
      <c r="O600" s="127">
        <v>0.96799999999999997</v>
      </c>
      <c r="P600" s="127">
        <f>O600*H600</f>
        <v>9.9887920000000001</v>
      </c>
      <c r="Q600" s="127">
        <v>1.259E-2</v>
      </c>
      <c r="R600" s="127">
        <f>Q600*H600</f>
        <v>0.12991621</v>
      </c>
      <c r="S600" s="127">
        <v>0</v>
      </c>
      <c r="T600" s="128">
        <f>S600*H600</f>
        <v>0</v>
      </c>
      <c r="AR600" s="129" t="s">
        <v>218</v>
      </c>
      <c r="AT600" s="129" t="s">
        <v>119</v>
      </c>
      <c r="AU600" s="129" t="s">
        <v>125</v>
      </c>
      <c r="AY600" s="18" t="s">
        <v>117</v>
      </c>
      <c r="BE600" s="130">
        <f>IF(N600="základní",J600,0)</f>
        <v>0</v>
      </c>
      <c r="BF600" s="130">
        <f>IF(N600="snížená",J600,0)</f>
        <v>10.32</v>
      </c>
      <c r="BG600" s="130">
        <f>IF(N600="zákl. přenesená",J600,0)</f>
        <v>0</v>
      </c>
      <c r="BH600" s="130">
        <f>IF(N600="sníž. přenesená",J600,0)</f>
        <v>0</v>
      </c>
      <c r="BI600" s="130">
        <f>IF(N600="nulová",J600,0)</f>
        <v>0</v>
      </c>
      <c r="BJ600" s="18" t="s">
        <v>125</v>
      </c>
      <c r="BK600" s="130">
        <f>ROUND(I600*H600,2)</f>
        <v>10.32</v>
      </c>
      <c r="BL600" s="18" t="s">
        <v>218</v>
      </c>
      <c r="BM600" s="129" t="s">
        <v>810</v>
      </c>
    </row>
    <row r="601" spans="2:65" s="1" customFormat="1" ht="11.25" x14ac:dyDescent="0.2">
      <c r="B601" s="30"/>
      <c r="D601" s="131" t="s">
        <v>127</v>
      </c>
      <c r="F601" s="132" t="s">
        <v>811</v>
      </c>
      <c r="L601" s="30"/>
      <c r="M601" s="133"/>
      <c r="T601" s="51"/>
      <c r="AT601" s="18" t="s">
        <v>127</v>
      </c>
      <c r="AU601" s="18" t="s">
        <v>125</v>
      </c>
    </row>
    <row r="602" spans="2:65" s="12" customFormat="1" ht="11.25" x14ac:dyDescent="0.2">
      <c r="B602" s="134"/>
      <c r="D602" s="135" t="s">
        <v>129</v>
      </c>
      <c r="E602" s="136" t="s">
        <v>17</v>
      </c>
      <c r="F602" s="137" t="s">
        <v>812</v>
      </c>
      <c r="H602" s="136" t="s">
        <v>17</v>
      </c>
      <c r="L602" s="134"/>
      <c r="M602" s="138"/>
      <c r="T602" s="139"/>
      <c r="AT602" s="136" t="s">
        <v>129</v>
      </c>
      <c r="AU602" s="136" t="s">
        <v>125</v>
      </c>
      <c r="AV602" s="12" t="s">
        <v>71</v>
      </c>
      <c r="AW602" s="12" t="s">
        <v>28</v>
      </c>
      <c r="AX602" s="12" t="s">
        <v>66</v>
      </c>
      <c r="AY602" s="136" t="s">
        <v>117</v>
      </c>
    </row>
    <row r="603" spans="2:65" s="13" customFormat="1" ht="11.25" x14ac:dyDescent="0.2">
      <c r="B603" s="140"/>
      <c r="D603" s="135" t="s">
        <v>129</v>
      </c>
      <c r="E603" s="141" t="s">
        <v>17</v>
      </c>
      <c r="F603" s="142" t="s">
        <v>813</v>
      </c>
      <c r="H603" s="143">
        <v>10.319000000000001</v>
      </c>
      <c r="L603" s="140"/>
      <c r="M603" s="144"/>
      <c r="T603" s="145"/>
      <c r="AT603" s="141" t="s">
        <v>129</v>
      </c>
      <c r="AU603" s="141" t="s">
        <v>125</v>
      </c>
      <c r="AV603" s="13" t="s">
        <v>125</v>
      </c>
      <c r="AW603" s="13" t="s">
        <v>28</v>
      </c>
      <c r="AX603" s="13" t="s">
        <v>71</v>
      </c>
      <c r="AY603" s="141" t="s">
        <v>117</v>
      </c>
    </row>
    <row r="604" spans="2:65" s="1" customFormat="1" ht="16.5" customHeight="1" x14ac:dyDescent="0.2">
      <c r="B604" s="30"/>
      <c r="C604" s="119" t="s">
        <v>814</v>
      </c>
      <c r="D604" s="119" t="s">
        <v>119</v>
      </c>
      <c r="E604" s="120" t="s">
        <v>815</v>
      </c>
      <c r="F604" s="121" t="s">
        <v>816</v>
      </c>
      <c r="G604" s="122" t="s">
        <v>122</v>
      </c>
      <c r="H604" s="123">
        <v>10.319000000000001</v>
      </c>
      <c r="I604" s="124">
        <v>1</v>
      </c>
      <c r="J604" s="124">
        <f>ROUND(I604*H604,2)</f>
        <v>10.32</v>
      </c>
      <c r="K604" s="121" t="s">
        <v>123</v>
      </c>
      <c r="L604" s="30"/>
      <c r="M604" s="125" t="s">
        <v>17</v>
      </c>
      <c r="N604" s="126" t="s">
        <v>38</v>
      </c>
      <c r="O604" s="127">
        <v>0.15</v>
      </c>
      <c r="P604" s="127">
        <f>O604*H604</f>
        <v>1.5478500000000002</v>
      </c>
      <c r="Q604" s="127">
        <v>1.4999999999999999E-4</v>
      </c>
      <c r="R604" s="127">
        <f>Q604*H604</f>
        <v>1.5478499999999999E-3</v>
      </c>
      <c r="S604" s="127">
        <v>0</v>
      </c>
      <c r="T604" s="128">
        <f>S604*H604</f>
        <v>0</v>
      </c>
      <c r="AR604" s="129" t="s">
        <v>218</v>
      </c>
      <c r="AT604" s="129" t="s">
        <v>119</v>
      </c>
      <c r="AU604" s="129" t="s">
        <v>125</v>
      </c>
      <c r="AY604" s="18" t="s">
        <v>117</v>
      </c>
      <c r="BE604" s="130">
        <f>IF(N604="základní",J604,0)</f>
        <v>0</v>
      </c>
      <c r="BF604" s="130">
        <f>IF(N604="snížená",J604,0)</f>
        <v>10.32</v>
      </c>
      <c r="BG604" s="130">
        <f>IF(N604="zákl. přenesená",J604,0)</f>
        <v>0</v>
      </c>
      <c r="BH604" s="130">
        <f>IF(N604="sníž. přenesená",J604,0)</f>
        <v>0</v>
      </c>
      <c r="BI604" s="130">
        <f>IF(N604="nulová",J604,0)</f>
        <v>0</v>
      </c>
      <c r="BJ604" s="18" t="s">
        <v>125</v>
      </c>
      <c r="BK604" s="130">
        <f>ROUND(I604*H604,2)</f>
        <v>10.32</v>
      </c>
      <c r="BL604" s="18" t="s">
        <v>218</v>
      </c>
      <c r="BM604" s="129" t="s">
        <v>817</v>
      </c>
    </row>
    <row r="605" spans="2:65" s="1" customFormat="1" ht="11.25" x14ac:dyDescent="0.2">
      <c r="B605" s="30"/>
      <c r="D605" s="131" t="s">
        <v>127</v>
      </c>
      <c r="F605" s="132" t="s">
        <v>818</v>
      </c>
      <c r="L605" s="30"/>
      <c r="M605" s="133"/>
      <c r="T605" s="51"/>
      <c r="AT605" s="18" t="s">
        <v>127</v>
      </c>
      <c r="AU605" s="18" t="s">
        <v>125</v>
      </c>
    </row>
    <row r="606" spans="2:65" s="1" customFormat="1" ht="24.2" customHeight="1" x14ac:dyDescent="0.2">
      <c r="B606" s="30"/>
      <c r="C606" s="119" t="s">
        <v>819</v>
      </c>
      <c r="D606" s="119" t="s">
        <v>119</v>
      </c>
      <c r="E606" s="120" t="s">
        <v>820</v>
      </c>
      <c r="F606" s="121" t="s">
        <v>821</v>
      </c>
      <c r="G606" s="122" t="s">
        <v>787</v>
      </c>
      <c r="H606" s="123">
        <v>105.46</v>
      </c>
      <c r="I606" s="124">
        <v>1</v>
      </c>
      <c r="J606" s="124">
        <f>ROUND(I606*H606,2)</f>
        <v>105.46</v>
      </c>
      <c r="K606" s="121" t="s">
        <v>123</v>
      </c>
      <c r="L606" s="30"/>
      <c r="M606" s="125" t="s">
        <v>17</v>
      </c>
      <c r="N606" s="126" t="s">
        <v>38</v>
      </c>
      <c r="O606" s="127">
        <v>0</v>
      </c>
      <c r="P606" s="127">
        <f>O606*H606</f>
        <v>0</v>
      </c>
      <c r="Q606" s="127">
        <v>0</v>
      </c>
      <c r="R606" s="127">
        <f>Q606*H606</f>
        <v>0</v>
      </c>
      <c r="S606" s="127">
        <v>0</v>
      </c>
      <c r="T606" s="128">
        <f>S606*H606</f>
        <v>0</v>
      </c>
      <c r="AR606" s="129" t="s">
        <v>218</v>
      </c>
      <c r="AT606" s="129" t="s">
        <v>119</v>
      </c>
      <c r="AU606" s="129" t="s">
        <v>125</v>
      </c>
      <c r="AY606" s="18" t="s">
        <v>117</v>
      </c>
      <c r="BE606" s="130">
        <f>IF(N606="základní",J606,0)</f>
        <v>0</v>
      </c>
      <c r="BF606" s="130">
        <f>IF(N606="snížená",J606,0)</f>
        <v>105.46</v>
      </c>
      <c r="BG606" s="130">
        <f>IF(N606="zákl. přenesená",J606,0)</f>
        <v>0</v>
      </c>
      <c r="BH606" s="130">
        <f>IF(N606="sníž. přenesená",J606,0)</f>
        <v>0</v>
      </c>
      <c r="BI606" s="130">
        <f>IF(N606="nulová",J606,0)</f>
        <v>0</v>
      </c>
      <c r="BJ606" s="18" t="s">
        <v>125</v>
      </c>
      <c r="BK606" s="130">
        <f>ROUND(I606*H606,2)</f>
        <v>105.46</v>
      </c>
      <c r="BL606" s="18" t="s">
        <v>218</v>
      </c>
      <c r="BM606" s="129" t="s">
        <v>822</v>
      </c>
    </row>
    <row r="607" spans="2:65" s="1" customFormat="1" ht="11.25" x14ac:dyDescent="0.2">
      <c r="B607" s="30"/>
      <c r="D607" s="131" t="s">
        <v>127</v>
      </c>
      <c r="F607" s="132" t="s">
        <v>823</v>
      </c>
      <c r="L607" s="30"/>
      <c r="M607" s="133"/>
      <c r="T607" s="51"/>
      <c r="AT607" s="18" t="s">
        <v>127</v>
      </c>
      <c r="AU607" s="18" t="s">
        <v>125</v>
      </c>
    </row>
    <row r="608" spans="2:65" s="11" customFormat="1" ht="22.9" customHeight="1" x14ac:dyDescent="0.2">
      <c r="B608" s="108"/>
      <c r="D608" s="109" t="s">
        <v>65</v>
      </c>
      <c r="E608" s="117" t="s">
        <v>824</v>
      </c>
      <c r="F608" s="117" t="s">
        <v>825</v>
      </c>
      <c r="J608" s="118">
        <f>BK608</f>
        <v>773.7</v>
      </c>
      <c r="L608" s="108"/>
      <c r="M608" s="112"/>
      <c r="P608" s="113">
        <f>SUM(P609:P637)</f>
        <v>256.09599000000003</v>
      </c>
      <c r="R608" s="113">
        <f>SUM(R609:R637)</f>
        <v>1.72076706</v>
      </c>
      <c r="T608" s="114">
        <f>SUM(T609:T637)</f>
        <v>0.72617580000000004</v>
      </c>
      <c r="AR608" s="109" t="s">
        <v>125</v>
      </c>
      <c r="AT608" s="115" t="s">
        <v>65</v>
      </c>
      <c r="AU608" s="115" t="s">
        <v>71</v>
      </c>
      <c r="AY608" s="109" t="s">
        <v>117</v>
      </c>
      <c r="BK608" s="116">
        <f>SUM(BK609:BK637)</f>
        <v>773.7</v>
      </c>
    </row>
    <row r="609" spans="2:65" s="1" customFormat="1" ht="16.5" customHeight="1" x14ac:dyDescent="0.2">
      <c r="B609" s="30"/>
      <c r="C609" s="119" t="s">
        <v>826</v>
      </c>
      <c r="D609" s="119" t="s">
        <v>119</v>
      </c>
      <c r="E609" s="120" t="s">
        <v>827</v>
      </c>
      <c r="F609" s="121" t="s">
        <v>828</v>
      </c>
      <c r="G609" s="122" t="s">
        <v>446</v>
      </c>
      <c r="H609" s="123">
        <v>44.04</v>
      </c>
      <c r="I609" s="124">
        <v>1</v>
      </c>
      <c r="J609" s="124">
        <f>ROUND(I609*H609,2)</f>
        <v>44.04</v>
      </c>
      <c r="K609" s="121" t="s">
        <v>123</v>
      </c>
      <c r="L609" s="30"/>
      <c r="M609" s="125" t="s">
        <v>17</v>
      </c>
      <c r="N609" s="126" t="s">
        <v>38</v>
      </c>
      <c r="O609" s="127">
        <v>0.43</v>
      </c>
      <c r="P609" s="127">
        <f>O609*H609</f>
        <v>18.937200000000001</v>
      </c>
      <c r="Q609" s="127">
        <v>0</v>
      </c>
      <c r="R609" s="127">
        <f>Q609*H609</f>
        <v>0</v>
      </c>
      <c r="S609" s="127">
        <v>1.91E-3</v>
      </c>
      <c r="T609" s="128">
        <f>S609*H609</f>
        <v>8.4116399999999994E-2</v>
      </c>
      <c r="AR609" s="129" t="s">
        <v>218</v>
      </c>
      <c r="AT609" s="129" t="s">
        <v>119</v>
      </c>
      <c r="AU609" s="129" t="s">
        <v>125</v>
      </c>
      <c r="AY609" s="18" t="s">
        <v>117</v>
      </c>
      <c r="BE609" s="130">
        <f>IF(N609="základní",J609,0)</f>
        <v>0</v>
      </c>
      <c r="BF609" s="130">
        <f>IF(N609="snížená",J609,0)</f>
        <v>44.04</v>
      </c>
      <c r="BG609" s="130">
        <f>IF(N609="zákl. přenesená",J609,0)</f>
        <v>0</v>
      </c>
      <c r="BH609" s="130">
        <f>IF(N609="sníž. přenesená",J609,0)</f>
        <v>0</v>
      </c>
      <c r="BI609" s="130">
        <f>IF(N609="nulová",J609,0)</f>
        <v>0</v>
      </c>
      <c r="BJ609" s="18" t="s">
        <v>125</v>
      </c>
      <c r="BK609" s="130">
        <f>ROUND(I609*H609,2)</f>
        <v>44.04</v>
      </c>
      <c r="BL609" s="18" t="s">
        <v>218</v>
      </c>
      <c r="BM609" s="129" t="s">
        <v>829</v>
      </c>
    </row>
    <row r="610" spans="2:65" s="1" customFormat="1" ht="11.25" x14ac:dyDescent="0.2">
      <c r="B610" s="30"/>
      <c r="D610" s="131" t="s">
        <v>127</v>
      </c>
      <c r="F610" s="132" t="s">
        <v>830</v>
      </c>
      <c r="L610" s="30"/>
      <c r="M610" s="133"/>
      <c r="T610" s="51"/>
      <c r="AT610" s="18" t="s">
        <v>127</v>
      </c>
      <c r="AU610" s="18" t="s">
        <v>125</v>
      </c>
    </row>
    <row r="611" spans="2:65" s="13" customFormat="1" ht="11.25" x14ac:dyDescent="0.2">
      <c r="B611" s="140"/>
      <c r="D611" s="135" t="s">
        <v>129</v>
      </c>
      <c r="E611" s="141" t="s">
        <v>17</v>
      </c>
      <c r="F611" s="142" t="s">
        <v>831</v>
      </c>
      <c r="H611" s="143">
        <v>44.04</v>
      </c>
      <c r="L611" s="140"/>
      <c r="M611" s="144"/>
      <c r="T611" s="145"/>
      <c r="AT611" s="141" t="s">
        <v>129</v>
      </c>
      <c r="AU611" s="141" t="s">
        <v>125</v>
      </c>
      <c r="AV611" s="13" t="s">
        <v>125</v>
      </c>
      <c r="AW611" s="13" t="s">
        <v>28</v>
      </c>
      <c r="AX611" s="13" t="s">
        <v>71</v>
      </c>
      <c r="AY611" s="141" t="s">
        <v>117</v>
      </c>
    </row>
    <row r="612" spans="2:65" s="1" customFormat="1" ht="16.5" customHeight="1" x14ac:dyDescent="0.2">
      <c r="B612" s="30"/>
      <c r="C612" s="119" t="s">
        <v>832</v>
      </c>
      <c r="D612" s="119" t="s">
        <v>119</v>
      </c>
      <c r="E612" s="120" t="s">
        <v>833</v>
      </c>
      <c r="F612" s="121" t="s">
        <v>834</v>
      </c>
      <c r="G612" s="122" t="s">
        <v>446</v>
      </c>
      <c r="H612" s="123">
        <v>232.8</v>
      </c>
      <c r="I612" s="124">
        <v>1</v>
      </c>
      <c r="J612" s="124">
        <f>ROUND(I612*H612,2)</f>
        <v>232.8</v>
      </c>
      <c r="K612" s="121" t="s">
        <v>123</v>
      </c>
      <c r="L612" s="30"/>
      <c r="M612" s="125" t="s">
        <v>17</v>
      </c>
      <c r="N612" s="126" t="s">
        <v>38</v>
      </c>
      <c r="O612" s="127">
        <v>0.19500000000000001</v>
      </c>
      <c r="P612" s="127">
        <f>O612*H612</f>
        <v>45.396000000000001</v>
      </c>
      <c r="Q612" s="127">
        <v>0</v>
      </c>
      <c r="R612" s="127">
        <f>Q612*H612</f>
        <v>0</v>
      </c>
      <c r="S612" s="127">
        <v>1.67E-3</v>
      </c>
      <c r="T612" s="128">
        <f>S612*H612</f>
        <v>0.38877600000000001</v>
      </c>
      <c r="AR612" s="129" t="s">
        <v>218</v>
      </c>
      <c r="AT612" s="129" t="s">
        <v>119</v>
      </c>
      <c r="AU612" s="129" t="s">
        <v>125</v>
      </c>
      <c r="AY612" s="18" t="s">
        <v>117</v>
      </c>
      <c r="BE612" s="130">
        <f>IF(N612="základní",J612,0)</f>
        <v>0</v>
      </c>
      <c r="BF612" s="130">
        <f>IF(N612="snížená",J612,0)</f>
        <v>232.8</v>
      </c>
      <c r="BG612" s="130">
        <f>IF(N612="zákl. přenesená",J612,0)</f>
        <v>0</v>
      </c>
      <c r="BH612" s="130">
        <f>IF(N612="sníž. přenesená",J612,0)</f>
        <v>0</v>
      </c>
      <c r="BI612" s="130">
        <f>IF(N612="nulová",J612,0)</f>
        <v>0</v>
      </c>
      <c r="BJ612" s="18" t="s">
        <v>125</v>
      </c>
      <c r="BK612" s="130">
        <f>ROUND(I612*H612,2)</f>
        <v>232.8</v>
      </c>
      <c r="BL612" s="18" t="s">
        <v>218</v>
      </c>
      <c r="BM612" s="129" t="s">
        <v>835</v>
      </c>
    </row>
    <row r="613" spans="2:65" s="1" customFormat="1" ht="11.25" x14ac:dyDescent="0.2">
      <c r="B613" s="30"/>
      <c r="D613" s="131" t="s">
        <v>127</v>
      </c>
      <c r="F613" s="132" t="s">
        <v>836</v>
      </c>
      <c r="L613" s="30"/>
      <c r="M613" s="133"/>
      <c r="T613" s="51"/>
      <c r="AT613" s="18" t="s">
        <v>127</v>
      </c>
      <c r="AU613" s="18" t="s">
        <v>125</v>
      </c>
    </row>
    <row r="614" spans="2:65" s="13" customFormat="1" ht="11.25" x14ac:dyDescent="0.2">
      <c r="B614" s="140"/>
      <c r="D614" s="135" t="s">
        <v>129</v>
      </c>
      <c r="E614" s="141" t="s">
        <v>17</v>
      </c>
      <c r="F614" s="142" t="s">
        <v>837</v>
      </c>
      <c r="H614" s="143">
        <v>10.4</v>
      </c>
      <c r="L614" s="140"/>
      <c r="M614" s="144"/>
      <c r="T614" s="145"/>
      <c r="AT614" s="141" t="s">
        <v>129</v>
      </c>
      <c r="AU614" s="141" t="s">
        <v>125</v>
      </c>
      <c r="AV614" s="13" t="s">
        <v>125</v>
      </c>
      <c r="AW614" s="13" t="s">
        <v>28</v>
      </c>
      <c r="AX614" s="13" t="s">
        <v>66</v>
      </c>
      <c r="AY614" s="141" t="s">
        <v>117</v>
      </c>
    </row>
    <row r="615" spans="2:65" s="13" customFormat="1" ht="11.25" x14ac:dyDescent="0.2">
      <c r="B615" s="140"/>
      <c r="D615" s="135" t="s">
        <v>129</v>
      </c>
      <c r="E615" s="141" t="s">
        <v>17</v>
      </c>
      <c r="F615" s="142" t="s">
        <v>838</v>
      </c>
      <c r="H615" s="143">
        <v>140</v>
      </c>
      <c r="L615" s="140"/>
      <c r="M615" s="144"/>
      <c r="T615" s="145"/>
      <c r="AT615" s="141" t="s">
        <v>129</v>
      </c>
      <c r="AU615" s="141" t="s">
        <v>125</v>
      </c>
      <c r="AV615" s="13" t="s">
        <v>125</v>
      </c>
      <c r="AW615" s="13" t="s">
        <v>28</v>
      </c>
      <c r="AX615" s="13" t="s">
        <v>66</v>
      </c>
      <c r="AY615" s="141" t="s">
        <v>117</v>
      </c>
    </row>
    <row r="616" spans="2:65" s="13" customFormat="1" ht="11.25" x14ac:dyDescent="0.2">
      <c r="B616" s="140"/>
      <c r="D616" s="135" t="s">
        <v>129</v>
      </c>
      <c r="E616" s="141" t="s">
        <v>17</v>
      </c>
      <c r="F616" s="142" t="s">
        <v>839</v>
      </c>
      <c r="H616" s="143">
        <v>4.4000000000000004</v>
      </c>
      <c r="L616" s="140"/>
      <c r="M616" s="144"/>
      <c r="T616" s="145"/>
      <c r="AT616" s="141" t="s">
        <v>129</v>
      </c>
      <c r="AU616" s="141" t="s">
        <v>125</v>
      </c>
      <c r="AV616" s="13" t="s">
        <v>125</v>
      </c>
      <c r="AW616" s="13" t="s">
        <v>28</v>
      </c>
      <c r="AX616" s="13" t="s">
        <v>66</v>
      </c>
      <c r="AY616" s="141" t="s">
        <v>117</v>
      </c>
    </row>
    <row r="617" spans="2:65" s="13" customFormat="1" ht="11.25" x14ac:dyDescent="0.2">
      <c r="B617" s="140"/>
      <c r="D617" s="135" t="s">
        <v>129</v>
      </c>
      <c r="E617" s="141" t="s">
        <v>17</v>
      </c>
      <c r="F617" s="142" t="s">
        <v>840</v>
      </c>
      <c r="H617" s="143">
        <v>33.6</v>
      </c>
      <c r="L617" s="140"/>
      <c r="M617" s="144"/>
      <c r="T617" s="145"/>
      <c r="AT617" s="141" t="s">
        <v>129</v>
      </c>
      <c r="AU617" s="141" t="s">
        <v>125</v>
      </c>
      <c r="AV617" s="13" t="s">
        <v>125</v>
      </c>
      <c r="AW617" s="13" t="s">
        <v>28</v>
      </c>
      <c r="AX617" s="13" t="s">
        <v>66</v>
      </c>
      <c r="AY617" s="141" t="s">
        <v>117</v>
      </c>
    </row>
    <row r="618" spans="2:65" s="13" customFormat="1" ht="11.25" x14ac:dyDescent="0.2">
      <c r="B618" s="140"/>
      <c r="D618" s="135" t="s">
        <v>129</v>
      </c>
      <c r="E618" s="141" t="s">
        <v>17</v>
      </c>
      <c r="F618" s="142" t="s">
        <v>841</v>
      </c>
      <c r="H618" s="143">
        <v>2.4</v>
      </c>
      <c r="L618" s="140"/>
      <c r="M618" s="144"/>
      <c r="T618" s="145"/>
      <c r="AT618" s="141" t="s">
        <v>129</v>
      </c>
      <c r="AU618" s="141" t="s">
        <v>125</v>
      </c>
      <c r="AV618" s="13" t="s">
        <v>125</v>
      </c>
      <c r="AW618" s="13" t="s">
        <v>28</v>
      </c>
      <c r="AX618" s="13" t="s">
        <v>66</v>
      </c>
      <c r="AY618" s="141" t="s">
        <v>117</v>
      </c>
    </row>
    <row r="619" spans="2:65" s="13" customFormat="1" ht="11.25" x14ac:dyDescent="0.2">
      <c r="B619" s="140"/>
      <c r="D619" s="135" t="s">
        <v>129</v>
      </c>
      <c r="E619" s="141" t="s">
        <v>17</v>
      </c>
      <c r="F619" s="142" t="s">
        <v>842</v>
      </c>
      <c r="H619" s="143">
        <v>42</v>
      </c>
      <c r="L619" s="140"/>
      <c r="M619" s="144"/>
      <c r="T619" s="145"/>
      <c r="AT619" s="141" t="s">
        <v>129</v>
      </c>
      <c r="AU619" s="141" t="s">
        <v>125</v>
      </c>
      <c r="AV619" s="13" t="s">
        <v>125</v>
      </c>
      <c r="AW619" s="13" t="s">
        <v>28</v>
      </c>
      <c r="AX619" s="13" t="s">
        <v>66</v>
      </c>
      <c r="AY619" s="141" t="s">
        <v>117</v>
      </c>
    </row>
    <row r="620" spans="2:65" s="14" customFormat="1" ht="11.25" x14ac:dyDescent="0.2">
      <c r="B620" s="146"/>
      <c r="D620" s="135" t="s">
        <v>129</v>
      </c>
      <c r="E620" s="147" t="s">
        <v>17</v>
      </c>
      <c r="F620" s="148" t="s">
        <v>140</v>
      </c>
      <c r="H620" s="149">
        <v>232.8</v>
      </c>
      <c r="L620" s="146"/>
      <c r="M620" s="150"/>
      <c r="T620" s="151"/>
      <c r="AT620" s="147" t="s">
        <v>129</v>
      </c>
      <c r="AU620" s="147" t="s">
        <v>125</v>
      </c>
      <c r="AV620" s="14" t="s">
        <v>124</v>
      </c>
      <c r="AW620" s="14" t="s">
        <v>28</v>
      </c>
      <c r="AX620" s="14" t="s">
        <v>71</v>
      </c>
      <c r="AY620" s="147" t="s">
        <v>117</v>
      </c>
    </row>
    <row r="621" spans="2:65" s="1" customFormat="1" ht="16.5" customHeight="1" x14ac:dyDescent="0.2">
      <c r="B621" s="30"/>
      <c r="C621" s="119" t="s">
        <v>843</v>
      </c>
      <c r="D621" s="119" t="s">
        <v>119</v>
      </c>
      <c r="E621" s="120" t="s">
        <v>844</v>
      </c>
      <c r="F621" s="121" t="s">
        <v>845</v>
      </c>
      <c r="G621" s="122" t="s">
        <v>446</v>
      </c>
      <c r="H621" s="123">
        <v>113.58</v>
      </c>
      <c r="I621" s="124">
        <v>1</v>
      </c>
      <c r="J621" s="124">
        <f>ROUND(I621*H621,2)</f>
        <v>113.58</v>
      </c>
      <c r="K621" s="121" t="s">
        <v>123</v>
      </c>
      <c r="L621" s="30"/>
      <c r="M621" s="125" t="s">
        <v>17</v>
      </c>
      <c r="N621" s="126" t="s">
        <v>38</v>
      </c>
      <c r="O621" s="127">
        <v>0.25600000000000001</v>
      </c>
      <c r="P621" s="127">
        <f>O621*H621</f>
        <v>29.07648</v>
      </c>
      <c r="Q621" s="127">
        <v>0</v>
      </c>
      <c r="R621" s="127">
        <f>Q621*H621</f>
        <v>0</v>
      </c>
      <c r="S621" s="127">
        <v>2.2300000000000002E-3</v>
      </c>
      <c r="T621" s="128">
        <f>S621*H621</f>
        <v>0.25328340000000005</v>
      </c>
      <c r="AR621" s="129" t="s">
        <v>218</v>
      </c>
      <c r="AT621" s="129" t="s">
        <v>119</v>
      </c>
      <c r="AU621" s="129" t="s">
        <v>125</v>
      </c>
      <c r="AY621" s="18" t="s">
        <v>117</v>
      </c>
      <c r="BE621" s="130">
        <f>IF(N621="základní",J621,0)</f>
        <v>0</v>
      </c>
      <c r="BF621" s="130">
        <f>IF(N621="snížená",J621,0)</f>
        <v>113.58</v>
      </c>
      <c r="BG621" s="130">
        <f>IF(N621="zákl. přenesená",J621,0)</f>
        <v>0</v>
      </c>
      <c r="BH621" s="130">
        <f>IF(N621="sníž. přenesená",J621,0)</f>
        <v>0</v>
      </c>
      <c r="BI621" s="130">
        <f>IF(N621="nulová",J621,0)</f>
        <v>0</v>
      </c>
      <c r="BJ621" s="18" t="s">
        <v>125</v>
      </c>
      <c r="BK621" s="130">
        <f>ROUND(I621*H621,2)</f>
        <v>113.58</v>
      </c>
      <c r="BL621" s="18" t="s">
        <v>218</v>
      </c>
      <c r="BM621" s="129" t="s">
        <v>846</v>
      </c>
    </row>
    <row r="622" spans="2:65" s="1" customFormat="1" ht="11.25" x14ac:dyDescent="0.2">
      <c r="B622" s="30"/>
      <c r="D622" s="131" t="s">
        <v>127</v>
      </c>
      <c r="F622" s="132" t="s">
        <v>847</v>
      </c>
      <c r="L622" s="30"/>
      <c r="M622" s="133"/>
      <c r="T622" s="51"/>
      <c r="AT622" s="18" t="s">
        <v>127</v>
      </c>
      <c r="AU622" s="18" t="s">
        <v>125</v>
      </c>
    </row>
    <row r="623" spans="2:65" s="12" customFormat="1" ht="11.25" x14ac:dyDescent="0.2">
      <c r="B623" s="134"/>
      <c r="D623" s="135" t="s">
        <v>129</v>
      </c>
      <c r="E623" s="136" t="s">
        <v>17</v>
      </c>
      <c r="F623" s="137" t="s">
        <v>848</v>
      </c>
      <c r="H623" s="136" t="s">
        <v>17</v>
      </c>
      <c r="L623" s="134"/>
      <c r="M623" s="138"/>
      <c r="T623" s="139"/>
      <c r="AT623" s="136" t="s">
        <v>129</v>
      </c>
      <c r="AU623" s="136" t="s">
        <v>125</v>
      </c>
      <c r="AV623" s="12" t="s">
        <v>71</v>
      </c>
      <c r="AW623" s="12" t="s">
        <v>28</v>
      </c>
      <c r="AX623" s="12" t="s">
        <v>66</v>
      </c>
      <c r="AY623" s="136" t="s">
        <v>117</v>
      </c>
    </row>
    <row r="624" spans="2:65" s="13" customFormat="1" ht="11.25" x14ac:dyDescent="0.2">
      <c r="B624" s="140"/>
      <c r="D624" s="135" t="s">
        <v>129</v>
      </c>
      <c r="E624" s="141" t="s">
        <v>17</v>
      </c>
      <c r="F624" s="142" t="s">
        <v>849</v>
      </c>
      <c r="H624" s="143">
        <v>113.58</v>
      </c>
      <c r="L624" s="140"/>
      <c r="M624" s="144"/>
      <c r="T624" s="145"/>
      <c r="AT624" s="141" t="s">
        <v>129</v>
      </c>
      <c r="AU624" s="141" t="s">
        <v>125</v>
      </c>
      <c r="AV624" s="13" t="s">
        <v>125</v>
      </c>
      <c r="AW624" s="13" t="s">
        <v>28</v>
      </c>
      <c r="AX624" s="13" t="s">
        <v>71</v>
      </c>
      <c r="AY624" s="141" t="s">
        <v>117</v>
      </c>
    </row>
    <row r="625" spans="2:65" s="1" customFormat="1" ht="24.2" customHeight="1" x14ac:dyDescent="0.2">
      <c r="B625" s="30"/>
      <c r="C625" s="119" t="s">
        <v>850</v>
      </c>
      <c r="D625" s="119" t="s">
        <v>119</v>
      </c>
      <c r="E625" s="120" t="s">
        <v>851</v>
      </c>
      <c r="F625" s="121" t="s">
        <v>852</v>
      </c>
      <c r="G625" s="122" t="s">
        <v>122</v>
      </c>
      <c r="H625" s="123">
        <v>38.462000000000003</v>
      </c>
      <c r="I625" s="124">
        <v>1</v>
      </c>
      <c r="J625" s="124">
        <f>ROUND(I625*H625,2)</f>
        <v>38.46</v>
      </c>
      <c r="K625" s="121" t="s">
        <v>123</v>
      </c>
      <c r="L625" s="30"/>
      <c r="M625" s="125" t="s">
        <v>17</v>
      </c>
      <c r="N625" s="126" t="s">
        <v>38</v>
      </c>
      <c r="O625" s="127">
        <v>1.125</v>
      </c>
      <c r="P625" s="127">
        <f>O625*H625</f>
        <v>43.269750000000002</v>
      </c>
      <c r="Q625" s="127">
        <v>7.8300000000000002E-3</v>
      </c>
      <c r="R625" s="127">
        <f>Q625*H625</f>
        <v>0.30115746000000004</v>
      </c>
      <c r="S625" s="127">
        <v>0</v>
      </c>
      <c r="T625" s="128">
        <f>S625*H625</f>
        <v>0</v>
      </c>
      <c r="AR625" s="129" t="s">
        <v>218</v>
      </c>
      <c r="AT625" s="129" t="s">
        <v>119</v>
      </c>
      <c r="AU625" s="129" t="s">
        <v>125</v>
      </c>
      <c r="AY625" s="18" t="s">
        <v>117</v>
      </c>
      <c r="BE625" s="130">
        <f>IF(N625="základní",J625,0)</f>
        <v>0</v>
      </c>
      <c r="BF625" s="130">
        <f>IF(N625="snížená",J625,0)</f>
        <v>38.46</v>
      </c>
      <c r="BG625" s="130">
        <f>IF(N625="zákl. přenesená",J625,0)</f>
        <v>0</v>
      </c>
      <c r="BH625" s="130">
        <f>IF(N625="sníž. přenesená",J625,0)</f>
        <v>0</v>
      </c>
      <c r="BI625" s="130">
        <f>IF(N625="nulová",J625,0)</f>
        <v>0</v>
      </c>
      <c r="BJ625" s="18" t="s">
        <v>125</v>
      </c>
      <c r="BK625" s="130">
        <f>ROUND(I625*H625,2)</f>
        <v>38.46</v>
      </c>
      <c r="BL625" s="18" t="s">
        <v>218</v>
      </c>
      <c r="BM625" s="129" t="s">
        <v>853</v>
      </c>
    </row>
    <row r="626" spans="2:65" s="1" customFormat="1" ht="11.25" x14ac:dyDescent="0.2">
      <c r="B626" s="30"/>
      <c r="D626" s="131" t="s">
        <v>127</v>
      </c>
      <c r="F626" s="132" t="s">
        <v>854</v>
      </c>
      <c r="L626" s="30"/>
      <c r="M626" s="133"/>
      <c r="T626" s="51"/>
      <c r="AT626" s="18" t="s">
        <v>127</v>
      </c>
      <c r="AU626" s="18" t="s">
        <v>125</v>
      </c>
    </row>
    <row r="627" spans="2:65" s="1" customFormat="1" ht="19.5" x14ac:dyDescent="0.2">
      <c r="B627" s="30"/>
      <c r="D627" s="135" t="s">
        <v>638</v>
      </c>
      <c r="F627" s="167" t="s">
        <v>855</v>
      </c>
      <c r="L627" s="30"/>
      <c r="M627" s="133"/>
      <c r="T627" s="51"/>
      <c r="AT627" s="18" t="s">
        <v>638</v>
      </c>
      <c r="AU627" s="18" t="s">
        <v>125</v>
      </c>
    </row>
    <row r="628" spans="2:65" s="13" customFormat="1" ht="11.25" x14ac:dyDescent="0.2">
      <c r="B628" s="140"/>
      <c r="D628" s="135" t="s">
        <v>129</v>
      </c>
      <c r="E628" s="141" t="s">
        <v>17</v>
      </c>
      <c r="F628" s="142" t="s">
        <v>856</v>
      </c>
      <c r="H628" s="143">
        <v>38.462000000000003</v>
      </c>
      <c r="L628" s="140"/>
      <c r="M628" s="144"/>
      <c r="T628" s="145"/>
      <c r="AT628" s="141" t="s">
        <v>129</v>
      </c>
      <c r="AU628" s="141" t="s">
        <v>125</v>
      </c>
      <c r="AV628" s="13" t="s">
        <v>125</v>
      </c>
      <c r="AW628" s="13" t="s">
        <v>28</v>
      </c>
      <c r="AX628" s="13" t="s">
        <v>71</v>
      </c>
      <c r="AY628" s="141" t="s">
        <v>117</v>
      </c>
    </row>
    <row r="629" spans="2:65" s="1" customFormat="1" ht="24.2" customHeight="1" x14ac:dyDescent="0.2">
      <c r="B629" s="30"/>
      <c r="C629" s="119" t="s">
        <v>857</v>
      </c>
      <c r="D629" s="119" t="s">
        <v>119</v>
      </c>
      <c r="E629" s="120" t="s">
        <v>858</v>
      </c>
      <c r="F629" s="121" t="s">
        <v>859</v>
      </c>
      <c r="G629" s="122" t="s">
        <v>446</v>
      </c>
      <c r="H629" s="123">
        <v>232.8</v>
      </c>
      <c r="I629" s="124">
        <v>1</v>
      </c>
      <c r="J629" s="124">
        <f>ROUND(I629*H629,2)</f>
        <v>232.8</v>
      </c>
      <c r="K629" s="121" t="s">
        <v>123</v>
      </c>
      <c r="L629" s="30"/>
      <c r="M629" s="125" t="s">
        <v>17</v>
      </c>
      <c r="N629" s="126" t="s">
        <v>38</v>
      </c>
      <c r="O629" s="127">
        <v>0.34699999999999998</v>
      </c>
      <c r="P629" s="127">
        <f>O629*H629</f>
        <v>80.781599999999997</v>
      </c>
      <c r="Q629" s="127">
        <v>3.5799999999999998E-3</v>
      </c>
      <c r="R629" s="127">
        <f>Q629*H629</f>
        <v>0.83342400000000005</v>
      </c>
      <c r="S629" s="127">
        <v>0</v>
      </c>
      <c r="T629" s="128">
        <f>S629*H629</f>
        <v>0</v>
      </c>
      <c r="AR629" s="129" t="s">
        <v>218</v>
      </c>
      <c r="AT629" s="129" t="s">
        <v>119</v>
      </c>
      <c r="AU629" s="129" t="s">
        <v>125</v>
      </c>
      <c r="AY629" s="18" t="s">
        <v>117</v>
      </c>
      <c r="BE629" s="130">
        <f>IF(N629="základní",J629,0)</f>
        <v>0</v>
      </c>
      <c r="BF629" s="130">
        <f>IF(N629="snížená",J629,0)</f>
        <v>232.8</v>
      </c>
      <c r="BG629" s="130">
        <f>IF(N629="zákl. přenesená",J629,0)</f>
        <v>0</v>
      </c>
      <c r="BH629" s="130">
        <f>IF(N629="sníž. přenesená",J629,0)</f>
        <v>0</v>
      </c>
      <c r="BI629" s="130">
        <f>IF(N629="nulová",J629,0)</f>
        <v>0</v>
      </c>
      <c r="BJ629" s="18" t="s">
        <v>125</v>
      </c>
      <c r="BK629" s="130">
        <f>ROUND(I629*H629,2)</f>
        <v>232.8</v>
      </c>
      <c r="BL629" s="18" t="s">
        <v>218</v>
      </c>
      <c r="BM629" s="129" t="s">
        <v>860</v>
      </c>
    </row>
    <row r="630" spans="2:65" s="1" customFormat="1" ht="11.25" x14ac:dyDescent="0.2">
      <c r="B630" s="30"/>
      <c r="D630" s="131" t="s">
        <v>127</v>
      </c>
      <c r="F630" s="132" t="s">
        <v>861</v>
      </c>
      <c r="L630" s="30"/>
      <c r="M630" s="133"/>
      <c r="T630" s="51"/>
      <c r="AT630" s="18" t="s">
        <v>127</v>
      </c>
      <c r="AU630" s="18" t="s">
        <v>125</v>
      </c>
    </row>
    <row r="631" spans="2:65" s="1" customFormat="1" ht="19.5" x14ac:dyDescent="0.2">
      <c r="B631" s="30"/>
      <c r="D631" s="135" t="s">
        <v>638</v>
      </c>
      <c r="F631" s="167" t="s">
        <v>855</v>
      </c>
      <c r="L631" s="30"/>
      <c r="M631" s="133"/>
      <c r="T631" s="51"/>
      <c r="AT631" s="18" t="s">
        <v>638</v>
      </c>
      <c r="AU631" s="18" t="s">
        <v>125</v>
      </c>
    </row>
    <row r="632" spans="2:65" s="1" customFormat="1" ht="24.2" customHeight="1" x14ac:dyDescent="0.2">
      <c r="B632" s="30"/>
      <c r="C632" s="119" t="s">
        <v>862</v>
      </c>
      <c r="D632" s="119" t="s">
        <v>119</v>
      </c>
      <c r="E632" s="120" t="s">
        <v>863</v>
      </c>
      <c r="F632" s="121" t="s">
        <v>864</v>
      </c>
      <c r="G632" s="122" t="s">
        <v>446</v>
      </c>
      <c r="H632" s="123">
        <v>111.02</v>
      </c>
      <c r="I632" s="124">
        <v>1</v>
      </c>
      <c r="J632" s="124">
        <f>ROUND(I632*H632,2)</f>
        <v>111.02</v>
      </c>
      <c r="K632" s="121" t="s">
        <v>123</v>
      </c>
      <c r="L632" s="30"/>
      <c r="M632" s="125" t="s">
        <v>17</v>
      </c>
      <c r="N632" s="126" t="s">
        <v>38</v>
      </c>
      <c r="O632" s="127">
        <v>0.34799999999999998</v>
      </c>
      <c r="P632" s="127">
        <f>O632*H632</f>
        <v>38.634959999999992</v>
      </c>
      <c r="Q632" s="127">
        <v>5.28E-3</v>
      </c>
      <c r="R632" s="127">
        <f>Q632*H632</f>
        <v>0.58618559999999997</v>
      </c>
      <c r="S632" s="127">
        <v>0</v>
      </c>
      <c r="T632" s="128">
        <f>S632*H632</f>
        <v>0</v>
      </c>
      <c r="AR632" s="129" t="s">
        <v>218</v>
      </c>
      <c r="AT632" s="129" t="s">
        <v>119</v>
      </c>
      <c r="AU632" s="129" t="s">
        <v>125</v>
      </c>
      <c r="AY632" s="18" t="s">
        <v>117</v>
      </c>
      <c r="BE632" s="130">
        <f>IF(N632="základní",J632,0)</f>
        <v>0</v>
      </c>
      <c r="BF632" s="130">
        <f>IF(N632="snížená",J632,0)</f>
        <v>111.02</v>
      </c>
      <c r="BG632" s="130">
        <f>IF(N632="zákl. přenesená",J632,0)</f>
        <v>0</v>
      </c>
      <c r="BH632" s="130">
        <f>IF(N632="sníž. přenesená",J632,0)</f>
        <v>0</v>
      </c>
      <c r="BI632" s="130">
        <f>IF(N632="nulová",J632,0)</f>
        <v>0</v>
      </c>
      <c r="BJ632" s="18" t="s">
        <v>125</v>
      </c>
      <c r="BK632" s="130">
        <f>ROUND(I632*H632,2)</f>
        <v>111.02</v>
      </c>
      <c r="BL632" s="18" t="s">
        <v>218</v>
      </c>
      <c r="BM632" s="129" t="s">
        <v>865</v>
      </c>
    </row>
    <row r="633" spans="2:65" s="1" customFormat="1" ht="11.25" x14ac:dyDescent="0.2">
      <c r="B633" s="30"/>
      <c r="D633" s="131" t="s">
        <v>127</v>
      </c>
      <c r="F633" s="132" t="s">
        <v>866</v>
      </c>
      <c r="L633" s="30"/>
      <c r="M633" s="133"/>
      <c r="T633" s="51"/>
      <c r="AT633" s="18" t="s">
        <v>127</v>
      </c>
      <c r="AU633" s="18" t="s">
        <v>125</v>
      </c>
    </row>
    <row r="634" spans="2:65" s="1" customFormat="1" ht="19.5" x14ac:dyDescent="0.2">
      <c r="B634" s="30"/>
      <c r="D634" s="135" t="s">
        <v>638</v>
      </c>
      <c r="F634" s="167" t="s">
        <v>855</v>
      </c>
      <c r="L634" s="30"/>
      <c r="M634" s="133"/>
      <c r="T634" s="51"/>
      <c r="AT634" s="18" t="s">
        <v>638</v>
      </c>
      <c r="AU634" s="18" t="s">
        <v>125</v>
      </c>
    </row>
    <row r="635" spans="2:65" s="13" customFormat="1" ht="11.25" x14ac:dyDescent="0.2">
      <c r="B635" s="140"/>
      <c r="D635" s="135" t="s">
        <v>129</v>
      </c>
      <c r="E635" s="141" t="s">
        <v>17</v>
      </c>
      <c r="F635" s="142" t="s">
        <v>867</v>
      </c>
      <c r="H635" s="143">
        <v>111.02</v>
      </c>
      <c r="L635" s="140"/>
      <c r="M635" s="144"/>
      <c r="T635" s="145"/>
      <c r="AT635" s="141" t="s">
        <v>129</v>
      </c>
      <c r="AU635" s="141" t="s">
        <v>125</v>
      </c>
      <c r="AV635" s="13" t="s">
        <v>125</v>
      </c>
      <c r="AW635" s="13" t="s">
        <v>28</v>
      </c>
      <c r="AX635" s="13" t="s">
        <v>71</v>
      </c>
      <c r="AY635" s="141" t="s">
        <v>117</v>
      </c>
    </row>
    <row r="636" spans="2:65" s="1" customFormat="1" ht="24.2" customHeight="1" x14ac:dyDescent="0.2">
      <c r="B636" s="30"/>
      <c r="C636" s="119" t="s">
        <v>868</v>
      </c>
      <c r="D636" s="119" t="s">
        <v>119</v>
      </c>
      <c r="E636" s="120" t="s">
        <v>869</v>
      </c>
      <c r="F636" s="121" t="s">
        <v>870</v>
      </c>
      <c r="G636" s="122" t="s">
        <v>787</v>
      </c>
      <c r="H636" s="123">
        <v>1</v>
      </c>
      <c r="I636" s="124">
        <v>1</v>
      </c>
      <c r="J636" s="124">
        <f>ROUND(I636*H636,2)</f>
        <v>1</v>
      </c>
      <c r="K636" s="121" t="s">
        <v>123</v>
      </c>
      <c r="L636" s="30"/>
      <c r="M636" s="125" t="s">
        <v>17</v>
      </c>
      <c r="N636" s="126" t="s">
        <v>38</v>
      </c>
      <c r="O636" s="127">
        <v>0</v>
      </c>
      <c r="P636" s="127">
        <f>O636*H636</f>
        <v>0</v>
      </c>
      <c r="Q636" s="127">
        <v>0</v>
      </c>
      <c r="R636" s="127">
        <f>Q636*H636</f>
        <v>0</v>
      </c>
      <c r="S636" s="127">
        <v>0</v>
      </c>
      <c r="T636" s="128">
        <f>S636*H636</f>
        <v>0</v>
      </c>
      <c r="AR636" s="129" t="s">
        <v>218</v>
      </c>
      <c r="AT636" s="129" t="s">
        <v>119</v>
      </c>
      <c r="AU636" s="129" t="s">
        <v>125</v>
      </c>
      <c r="AY636" s="18" t="s">
        <v>117</v>
      </c>
      <c r="BE636" s="130">
        <f>IF(N636="základní",J636,0)</f>
        <v>0</v>
      </c>
      <c r="BF636" s="130">
        <f>IF(N636="snížená",J636,0)</f>
        <v>1</v>
      </c>
      <c r="BG636" s="130">
        <f>IF(N636="zákl. přenesená",J636,0)</f>
        <v>0</v>
      </c>
      <c r="BH636" s="130">
        <f>IF(N636="sníž. přenesená",J636,0)</f>
        <v>0</v>
      </c>
      <c r="BI636" s="130">
        <f>IF(N636="nulová",J636,0)</f>
        <v>0</v>
      </c>
      <c r="BJ636" s="18" t="s">
        <v>125</v>
      </c>
      <c r="BK636" s="130">
        <f>ROUND(I636*H636,2)</f>
        <v>1</v>
      </c>
      <c r="BL636" s="18" t="s">
        <v>218</v>
      </c>
      <c r="BM636" s="129" t="s">
        <v>871</v>
      </c>
    </row>
    <row r="637" spans="2:65" s="1" customFormat="1" ht="11.25" x14ac:dyDescent="0.2">
      <c r="B637" s="30"/>
      <c r="D637" s="131" t="s">
        <v>127</v>
      </c>
      <c r="F637" s="132" t="s">
        <v>872</v>
      </c>
      <c r="L637" s="30"/>
      <c r="M637" s="133"/>
      <c r="T637" s="51"/>
      <c r="AT637" s="18" t="s">
        <v>127</v>
      </c>
      <c r="AU637" s="18" t="s">
        <v>125</v>
      </c>
    </row>
    <row r="638" spans="2:65" s="11" customFormat="1" ht="22.9" customHeight="1" x14ac:dyDescent="0.2">
      <c r="B638" s="108"/>
      <c r="D638" s="109" t="s">
        <v>65</v>
      </c>
      <c r="E638" s="117" t="s">
        <v>873</v>
      </c>
      <c r="F638" s="117" t="s">
        <v>874</v>
      </c>
      <c r="J638" s="118">
        <f>BK638</f>
        <v>110</v>
      </c>
      <c r="L638" s="108"/>
      <c r="M638" s="112"/>
      <c r="P638" s="113">
        <f>SUM(P639:P644)</f>
        <v>2.88</v>
      </c>
      <c r="R638" s="113">
        <f>SUM(R639:R644)</f>
        <v>0</v>
      </c>
      <c r="T638" s="114">
        <f>SUM(T639:T644)</f>
        <v>1.9200000000000002E-2</v>
      </c>
      <c r="AR638" s="109" t="s">
        <v>125</v>
      </c>
      <c r="AT638" s="115" t="s">
        <v>65</v>
      </c>
      <c r="AU638" s="115" t="s">
        <v>71</v>
      </c>
      <c r="AY638" s="109" t="s">
        <v>117</v>
      </c>
      <c r="BK638" s="116">
        <f>SUM(BK639:BK644)</f>
        <v>110</v>
      </c>
    </row>
    <row r="639" spans="2:65" s="1" customFormat="1" ht="16.5" customHeight="1" x14ac:dyDescent="0.2">
      <c r="B639" s="30"/>
      <c r="C639" s="119" t="s">
        <v>875</v>
      </c>
      <c r="D639" s="119" t="s">
        <v>119</v>
      </c>
      <c r="E639" s="120" t="s">
        <v>876</v>
      </c>
      <c r="F639" s="121" t="s">
        <v>877</v>
      </c>
      <c r="G639" s="122" t="s">
        <v>221</v>
      </c>
      <c r="H639" s="123">
        <v>48</v>
      </c>
      <c r="I639" s="124">
        <v>1</v>
      </c>
      <c r="J639" s="124">
        <f>ROUND(I639*H639,2)</f>
        <v>48</v>
      </c>
      <c r="K639" s="121" t="s">
        <v>123</v>
      </c>
      <c r="L639" s="30"/>
      <c r="M639" s="125" t="s">
        <v>17</v>
      </c>
      <c r="N639" s="126" t="s">
        <v>38</v>
      </c>
      <c r="O639" s="127">
        <v>0.06</v>
      </c>
      <c r="P639" s="127">
        <f>O639*H639</f>
        <v>2.88</v>
      </c>
      <c r="Q639" s="127">
        <v>0</v>
      </c>
      <c r="R639" s="127">
        <f>Q639*H639</f>
        <v>0</v>
      </c>
      <c r="S639" s="127">
        <v>4.0000000000000002E-4</v>
      </c>
      <c r="T639" s="128">
        <f>S639*H639</f>
        <v>1.9200000000000002E-2</v>
      </c>
      <c r="AR639" s="129" t="s">
        <v>218</v>
      </c>
      <c r="AT639" s="129" t="s">
        <v>119</v>
      </c>
      <c r="AU639" s="129" t="s">
        <v>125</v>
      </c>
      <c r="AY639" s="18" t="s">
        <v>117</v>
      </c>
      <c r="BE639" s="130">
        <f>IF(N639="základní",J639,0)</f>
        <v>0</v>
      </c>
      <c r="BF639" s="130">
        <f>IF(N639="snížená",J639,0)</f>
        <v>48</v>
      </c>
      <c r="BG639" s="130">
        <f>IF(N639="zákl. přenesená",J639,0)</f>
        <v>0</v>
      </c>
      <c r="BH639" s="130">
        <f>IF(N639="sníž. přenesená",J639,0)</f>
        <v>0</v>
      </c>
      <c r="BI639" s="130">
        <f>IF(N639="nulová",J639,0)</f>
        <v>0</v>
      </c>
      <c r="BJ639" s="18" t="s">
        <v>125</v>
      </c>
      <c r="BK639" s="130">
        <f>ROUND(I639*H639,2)</f>
        <v>48</v>
      </c>
      <c r="BL639" s="18" t="s">
        <v>218</v>
      </c>
      <c r="BM639" s="129" t="s">
        <v>878</v>
      </c>
    </row>
    <row r="640" spans="2:65" s="1" customFormat="1" ht="11.25" x14ac:dyDescent="0.2">
      <c r="B640" s="30"/>
      <c r="D640" s="131" t="s">
        <v>127</v>
      </c>
      <c r="F640" s="132" t="s">
        <v>879</v>
      </c>
      <c r="L640" s="30"/>
      <c r="M640" s="133"/>
      <c r="T640" s="51"/>
      <c r="AT640" s="18" t="s">
        <v>127</v>
      </c>
      <c r="AU640" s="18" t="s">
        <v>125</v>
      </c>
    </row>
    <row r="641" spans="2:65" s="1" customFormat="1" ht="16.5" customHeight="1" x14ac:dyDescent="0.2">
      <c r="B641" s="30"/>
      <c r="C641" s="119" t="s">
        <v>880</v>
      </c>
      <c r="D641" s="119" t="s">
        <v>119</v>
      </c>
      <c r="E641" s="120" t="s">
        <v>881</v>
      </c>
      <c r="F641" s="121" t="s">
        <v>882</v>
      </c>
      <c r="G641" s="122" t="s">
        <v>221</v>
      </c>
      <c r="H641" s="123">
        <v>33</v>
      </c>
      <c r="I641" s="124">
        <v>1</v>
      </c>
      <c r="J641" s="124">
        <f>ROUND(I641*H641,2)</f>
        <v>33</v>
      </c>
      <c r="K641" s="121" t="s">
        <v>17</v>
      </c>
      <c r="L641" s="30"/>
      <c r="M641" s="125" t="s">
        <v>17</v>
      </c>
      <c r="N641" s="126" t="s">
        <v>38</v>
      </c>
      <c r="O641" s="127">
        <v>0</v>
      </c>
      <c r="P641" s="127">
        <f>O641*H641</f>
        <v>0</v>
      </c>
      <c r="Q641" s="127">
        <v>0</v>
      </c>
      <c r="R641" s="127">
        <f>Q641*H641</f>
        <v>0</v>
      </c>
      <c r="S641" s="127">
        <v>0</v>
      </c>
      <c r="T641" s="128">
        <f>S641*H641</f>
        <v>0</v>
      </c>
      <c r="AR641" s="129" t="s">
        <v>218</v>
      </c>
      <c r="AT641" s="129" t="s">
        <v>119</v>
      </c>
      <c r="AU641" s="129" t="s">
        <v>125</v>
      </c>
      <c r="AY641" s="18" t="s">
        <v>117</v>
      </c>
      <c r="BE641" s="130">
        <f>IF(N641="základní",J641,0)</f>
        <v>0</v>
      </c>
      <c r="BF641" s="130">
        <f>IF(N641="snížená",J641,0)</f>
        <v>33</v>
      </c>
      <c r="BG641" s="130">
        <f>IF(N641="zákl. přenesená",J641,0)</f>
        <v>0</v>
      </c>
      <c r="BH641" s="130">
        <f>IF(N641="sníž. přenesená",J641,0)</f>
        <v>0</v>
      </c>
      <c r="BI641" s="130">
        <f>IF(N641="nulová",J641,0)</f>
        <v>0</v>
      </c>
      <c r="BJ641" s="18" t="s">
        <v>125</v>
      </c>
      <c r="BK641" s="130">
        <f>ROUND(I641*H641,2)</f>
        <v>33</v>
      </c>
      <c r="BL641" s="18" t="s">
        <v>218</v>
      </c>
      <c r="BM641" s="129" t="s">
        <v>883</v>
      </c>
    </row>
    <row r="642" spans="2:65" s="1" customFormat="1" ht="24.2" customHeight="1" x14ac:dyDescent="0.2">
      <c r="B642" s="30"/>
      <c r="C642" s="119" t="s">
        <v>884</v>
      </c>
      <c r="D642" s="119" t="s">
        <v>119</v>
      </c>
      <c r="E642" s="120" t="s">
        <v>885</v>
      </c>
      <c r="F642" s="121" t="s">
        <v>886</v>
      </c>
      <c r="G642" s="122" t="s">
        <v>887</v>
      </c>
      <c r="H642" s="123">
        <v>28</v>
      </c>
      <c r="I642" s="124">
        <v>1</v>
      </c>
      <c r="J642" s="124">
        <f>ROUND(I642*H642,2)</f>
        <v>28</v>
      </c>
      <c r="K642" s="121" t="s">
        <v>17</v>
      </c>
      <c r="L642" s="30"/>
      <c r="M642" s="125" t="s">
        <v>17</v>
      </c>
      <c r="N642" s="126" t="s">
        <v>38</v>
      </c>
      <c r="O642" s="127">
        <v>0</v>
      </c>
      <c r="P642" s="127">
        <f>O642*H642</f>
        <v>0</v>
      </c>
      <c r="Q642" s="127">
        <v>0</v>
      </c>
      <c r="R642" s="127">
        <f>Q642*H642</f>
        <v>0</v>
      </c>
      <c r="S642" s="127">
        <v>0</v>
      </c>
      <c r="T642" s="128">
        <f>S642*H642</f>
        <v>0</v>
      </c>
      <c r="AR642" s="129" t="s">
        <v>218</v>
      </c>
      <c r="AT642" s="129" t="s">
        <v>119</v>
      </c>
      <c r="AU642" s="129" t="s">
        <v>125</v>
      </c>
      <c r="AY642" s="18" t="s">
        <v>117</v>
      </c>
      <c r="BE642" s="130">
        <f>IF(N642="základní",J642,0)</f>
        <v>0</v>
      </c>
      <c r="BF642" s="130">
        <f>IF(N642="snížená",J642,0)</f>
        <v>28</v>
      </c>
      <c r="BG642" s="130">
        <f>IF(N642="zákl. přenesená",J642,0)</f>
        <v>0</v>
      </c>
      <c r="BH642" s="130">
        <f>IF(N642="sníž. přenesená",J642,0)</f>
        <v>0</v>
      </c>
      <c r="BI642" s="130">
        <f>IF(N642="nulová",J642,0)</f>
        <v>0</v>
      </c>
      <c r="BJ642" s="18" t="s">
        <v>125</v>
      </c>
      <c r="BK642" s="130">
        <f>ROUND(I642*H642,2)</f>
        <v>28</v>
      </c>
      <c r="BL642" s="18" t="s">
        <v>218</v>
      </c>
      <c r="BM642" s="129" t="s">
        <v>888</v>
      </c>
    </row>
    <row r="643" spans="2:65" s="1" customFormat="1" ht="24.2" customHeight="1" x14ac:dyDescent="0.2">
      <c r="B643" s="30"/>
      <c r="C643" s="119" t="s">
        <v>889</v>
      </c>
      <c r="D643" s="119" t="s">
        <v>119</v>
      </c>
      <c r="E643" s="120" t="s">
        <v>890</v>
      </c>
      <c r="F643" s="121" t="s">
        <v>891</v>
      </c>
      <c r="G643" s="122" t="s">
        <v>787</v>
      </c>
      <c r="H643" s="123">
        <v>1</v>
      </c>
      <c r="I643" s="124">
        <v>1</v>
      </c>
      <c r="J643" s="124">
        <f>ROUND(I643*H643,2)</f>
        <v>1</v>
      </c>
      <c r="K643" s="121" t="s">
        <v>123</v>
      </c>
      <c r="L643" s="30"/>
      <c r="M643" s="125" t="s">
        <v>17</v>
      </c>
      <c r="N643" s="126" t="s">
        <v>38</v>
      </c>
      <c r="O643" s="127">
        <v>0</v>
      </c>
      <c r="P643" s="127">
        <f>O643*H643</f>
        <v>0</v>
      </c>
      <c r="Q643" s="127">
        <v>0</v>
      </c>
      <c r="R643" s="127">
        <f>Q643*H643</f>
        <v>0</v>
      </c>
      <c r="S643" s="127">
        <v>0</v>
      </c>
      <c r="T643" s="128">
        <f>S643*H643</f>
        <v>0</v>
      </c>
      <c r="AR643" s="129" t="s">
        <v>218</v>
      </c>
      <c r="AT643" s="129" t="s">
        <v>119</v>
      </c>
      <c r="AU643" s="129" t="s">
        <v>125</v>
      </c>
      <c r="AY643" s="18" t="s">
        <v>117</v>
      </c>
      <c r="BE643" s="130">
        <f>IF(N643="základní",J643,0)</f>
        <v>0</v>
      </c>
      <c r="BF643" s="130">
        <f>IF(N643="snížená",J643,0)</f>
        <v>1</v>
      </c>
      <c r="BG643" s="130">
        <f>IF(N643="zákl. přenesená",J643,0)</f>
        <v>0</v>
      </c>
      <c r="BH643" s="130">
        <f>IF(N643="sníž. přenesená",J643,0)</f>
        <v>0</v>
      </c>
      <c r="BI643" s="130">
        <f>IF(N643="nulová",J643,0)</f>
        <v>0</v>
      </c>
      <c r="BJ643" s="18" t="s">
        <v>125</v>
      </c>
      <c r="BK643" s="130">
        <f>ROUND(I643*H643,2)</f>
        <v>1</v>
      </c>
      <c r="BL643" s="18" t="s">
        <v>218</v>
      </c>
      <c r="BM643" s="129" t="s">
        <v>892</v>
      </c>
    </row>
    <row r="644" spans="2:65" s="1" customFormat="1" ht="11.25" x14ac:dyDescent="0.2">
      <c r="B644" s="30"/>
      <c r="D644" s="131" t="s">
        <v>127</v>
      </c>
      <c r="F644" s="132" t="s">
        <v>893</v>
      </c>
      <c r="L644" s="30"/>
      <c r="M644" s="133"/>
      <c r="T644" s="51"/>
      <c r="AT644" s="18" t="s">
        <v>127</v>
      </c>
      <c r="AU644" s="18" t="s">
        <v>125</v>
      </c>
    </row>
    <row r="645" spans="2:65" s="11" customFormat="1" ht="22.9" customHeight="1" x14ac:dyDescent="0.2">
      <c r="B645" s="108"/>
      <c r="D645" s="109" t="s">
        <v>65</v>
      </c>
      <c r="E645" s="117" t="s">
        <v>894</v>
      </c>
      <c r="F645" s="117" t="s">
        <v>895</v>
      </c>
      <c r="J645" s="118">
        <f>BK645</f>
        <v>1932.82</v>
      </c>
      <c r="L645" s="108"/>
      <c r="M645" s="112"/>
      <c r="P645" s="113">
        <f>SUM(P646:P688)</f>
        <v>184.47218800000002</v>
      </c>
      <c r="R645" s="113">
        <f>SUM(R646:R688)</f>
        <v>4.0097337999999993</v>
      </c>
      <c r="T645" s="114">
        <f>SUM(T646:T688)</f>
        <v>0</v>
      </c>
      <c r="AR645" s="109" t="s">
        <v>125</v>
      </c>
      <c r="AT645" s="115" t="s">
        <v>65</v>
      </c>
      <c r="AU645" s="115" t="s">
        <v>71</v>
      </c>
      <c r="AY645" s="109" t="s">
        <v>117</v>
      </c>
      <c r="BK645" s="116">
        <f>SUM(BK646:BK688)</f>
        <v>1932.82</v>
      </c>
    </row>
    <row r="646" spans="2:65" s="1" customFormat="1" ht="16.5" customHeight="1" x14ac:dyDescent="0.2">
      <c r="B646" s="30"/>
      <c r="C646" s="119" t="s">
        <v>896</v>
      </c>
      <c r="D646" s="119" t="s">
        <v>119</v>
      </c>
      <c r="E646" s="120" t="s">
        <v>897</v>
      </c>
      <c r="F646" s="121" t="s">
        <v>898</v>
      </c>
      <c r="G646" s="122" t="s">
        <v>122</v>
      </c>
      <c r="H646" s="123">
        <v>122.75700000000001</v>
      </c>
      <c r="I646" s="124">
        <v>1</v>
      </c>
      <c r="J646" s="124">
        <f>ROUND(I646*H646,2)</f>
        <v>122.76</v>
      </c>
      <c r="K646" s="121" t="s">
        <v>123</v>
      </c>
      <c r="L646" s="30"/>
      <c r="M646" s="125" t="s">
        <v>17</v>
      </c>
      <c r="N646" s="126" t="s">
        <v>38</v>
      </c>
      <c r="O646" s="127">
        <v>4.3999999999999997E-2</v>
      </c>
      <c r="P646" s="127">
        <f>O646*H646</f>
        <v>5.4013080000000002</v>
      </c>
      <c r="Q646" s="127">
        <v>2.9999999999999997E-4</v>
      </c>
      <c r="R646" s="127">
        <f>Q646*H646</f>
        <v>3.6827100000000002E-2</v>
      </c>
      <c r="S646" s="127">
        <v>0</v>
      </c>
      <c r="T646" s="128">
        <f>S646*H646</f>
        <v>0</v>
      </c>
      <c r="AR646" s="129" t="s">
        <v>218</v>
      </c>
      <c r="AT646" s="129" t="s">
        <v>119</v>
      </c>
      <c r="AU646" s="129" t="s">
        <v>125</v>
      </c>
      <c r="AY646" s="18" t="s">
        <v>117</v>
      </c>
      <c r="BE646" s="130">
        <f>IF(N646="základní",J646,0)</f>
        <v>0</v>
      </c>
      <c r="BF646" s="130">
        <f>IF(N646="snížená",J646,0)</f>
        <v>122.76</v>
      </c>
      <c r="BG646" s="130">
        <f>IF(N646="zákl. přenesená",J646,0)</f>
        <v>0</v>
      </c>
      <c r="BH646" s="130">
        <f>IF(N646="sníž. přenesená",J646,0)</f>
        <v>0</v>
      </c>
      <c r="BI646" s="130">
        <f>IF(N646="nulová",J646,0)</f>
        <v>0</v>
      </c>
      <c r="BJ646" s="18" t="s">
        <v>125</v>
      </c>
      <c r="BK646" s="130">
        <f>ROUND(I646*H646,2)</f>
        <v>122.76</v>
      </c>
      <c r="BL646" s="18" t="s">
        <v>218</v>
      </c>
      <c r="BM646" s="129" t="s">
        <v>899</v>
      </c>
    </row>
    <row r="647" spans="2:65" s="1" customFormat="1" ht="11.25" x14ac:dyDescent="0.2">
      <c r="B647" s="30"/>
      <c r="D647" s="131" t="s">
        <v>127</v>
      </c>
      <c r="F647" s="132" t="s">
        <v>900</v>
      </c>
      <c r="L647" s="30"/>
      <c r="M647" s="133"/>
      <c r="T647" s="51"/>
      <c r="AT647" s="18" t="s">
        <v>127</v>
      </c>
      <c r="AU647" s="18" t="s">
        <v>125</v>
      </c>
    </row>
    <row r="648" spans="2:65" s="12" customFormat="1" ht="11.25" x14ac:dyDescent="0.2">
      <c r="B648" s="134"/>
      <c r="D648" s="135" t="s">
        <v>129</v>
      </c>
      <c r="E648" s="136" t="s">
        <v>17</v>
      </c>
      <c r="F648" s="137" t="s">
        <v>702</v>
      </c>
      <c r="H648" s="136" t="s">
        <v>17</v>
      </c>
      <c r="L648" s="134"/>
      <c r="M648" s="138"/>
      <c r="T648" s="139"/>
      <c r="AT648" s="136" t="s">
        <v>129</v>
      </c>
      <c r="AU648" s="136" t="s">
        <v>125</v>
      </c>
      <c r="AV648" s="12" t="s">
        <v>71</v>
      </c>
      <c r="AW648" s="12" t="s">
        <v>28</v>
      </c>
      <c r="AX648" s="12" t="s">
        <v>66</v>
      </c>
      <c r="AY648" s="136" t="s">
        <v>117</v>
      </c>
    </row>
    <row r="649" spans="2:65" s="13" customFormat="1" ht="11.25" x14ac:dyDescent="0.2">
      <c r="B649" s="140"/>
      <c r="D649" s="135" t="s">
        <v>129</v>
      </c>
      <c r="E649" s="141" t="s">
        <v>17</v>
      </c>
      <c r="F649" s="142" t="s">
        <v>336</v>
      </c>
      <c r="H649" s="143">
        <v>30.122</v>
      </c>
      <c r="L649" s="140"/>
      <c r="M649" s="144"/>
      <c r="T649" s="145"/>
      <c r="AT649" s="141" t="s">
        <v>129</v>
      </c>
      <c r="AU649" s="141" t="s">
        <v>125</v>
      </c>
      <c r="AV649" s="13" t="s">
        <v>125</v>
      </c>
      <c r="AW649" s="13" t="s">
        <v>28</v>
      </c>
      <c r="AX649" s="13" t="s">
        <v>66</v>
      </c>
      <c r="AY649" s="141" t="s">
        <v>117</v>
      </c>
    </row>
    <row r="650" spans="2:65" s="13" customFormat="1" ht="11.25" x14ac:dyDescent="0.2">
      <c r="B650" s="140"/>
      <c r="D650" s="135" t="s">
        <v>129</v>
      </c>
      <c r="E650" s="141" t="s">
        <v>17</v>
      </c>
      <c r="F650" s="142" t="s">
        <v>588</v>
      </c>
      <c r="H650" s="143">
        <v>85.831000000000003</v>
      </c>
      <c r="L650" s="140"/>
      <c r="M650" s="144"/>
      <c r="T650" s="145"/>
      <c r="AT650" s="141" t="s">
        <v>129</v>
      </c>
      <c r="AU650" s="141" t="s">
        <v>125</v>
      </c>
      <c r="AV650" s="13" t="s">
        <v>125</v>
      </c>
      <c r="AW650" s="13" t="s">
        <v>28</v>
      </c>
      <c r="AX650" s="13" t="s">
        <v>66</v>
      </c>
      <c r="AY650" s="141" t="s">
        <v>117</v>
      </c>
    </row>
    <row r="651" spans="2:65" s="13" customFormat="1" ht="11.25" x14ac:dyDescent="0.2">
      <c r="B651" s="140"/>
      <c r="D651" s="135" t="s">
        <v>129</v>
      </c>
      <c r="E651" s="141" t="s">
        <v>17</v>
      </c>
      <c r="F651" s="142" t="s">
        <v>589</v>
      </c>
      <c r="H651" s="143">
        <v>6.8040000000000003</v>
      </c>
      <c r="L651" s="140"/>
      <c r="M651" s="144"/>
      <c r="T651" s="145"/>
      <c r="AT651" s="141" t="s">
        <v>129</v>
      </c>
      <c r="AU651" s="141" t="s">
        <v>125</v>
      </c>
      <c r="AV651" s="13" t="s">
        <v>125</v>
      </c>
      <c r="AW651" s="13" t="s">
        <v>28</v>
      </c>
      <c r="AX651" s="13" t="s">
        <v>66</v>
      </c>
      <c r="AY651" s="141" t="s">
        <v>117</v>
      </c>
    </row>
    <row r="652" spans="2:65" s="14" customFormat="1" ht="11.25" x14ac:dyDescent="0.2">
      <c r="B652" s="146"/>
      <c r="D652" s="135" t="s">
        <v>129</v>
      </c>
      <c r="E652" s="147" t="s">
        <v>17</v>
      </c>
      <c r="F652" s="148" t="s">
        <v>140</v>
      </c>
      <c r="H652" s="149">
        <v>122.75700000000001</v>
      </c>
      <c r="L652" s="146"/>
      <c r="M652" s="150"/>
      <c r="T652" s="151"/>
      <c r="AT652" s="147" t="s">
        <v>129</v>
      </c>
      <c r="AU652" s="147" t="s">
        <v>125</v>
      </c>
      <c r="AV652" s="14" t="s">
        <v>124</v>
      </c>
      <c r="AW652" s="14" t="s">
        <v>28</v>
      </c>
      <c r="AX652" s="14" t="s">
        <v>71</v>
      </c>
      <c r="AY652" s="147" t="s">
        <v>117</v>
      </c>
    </row>
    <row r="653" spans="2:65" s="1" customFormat="1" ht="16.5" customHeight="1" x14ac:dyDescent="0.2">
      <c r="B653" s="30"/>
      <c r="C653" s="119" t="s">
        <v>901</v>
      </c>
      <c r="D653" s="119" t="s">
        <v>119</v>
      </c>
      <c r="E653" s="120" t="s">
        <v>902</v>
      </c>
      <c r="F653" s="121" t="s">
        <v>903</v>
      </c>
      <c r="G653" s="122" t="s">
        <v>122</v>
      </c>
      <c r="H653" s="123">
        <v>148.54499999999999</v>
      </c>
      <c r="I653" s="124">
        <v>1</v>
      </c>
      <c r="J653" s="124">
        <f>ROUND(I653*H653,2)</f>
        <v>148.55000000000001</v>
      </c>
      <c r="K653" s="121" t="s">
        <v>123</v>
      </c>
      <c r="L653" s="30"/>
      <c r="M653" s="125" t="s">
        <v>17</v>
      </c>
      <c r="N653" s="126" t="s">
        <v>38</v>
      </c>
      <c r="O653" s="127">
        <v>0.27800000000000002</v>
      </c>
      <c r="P653" s="127">
        <f>O653*H653</f>
        <v>41.29551</v>
      </c>
      <c r="Q653" s="127">
        <v>1.5E-3</v>
      </c>
      <c r="R653" s="127">
        <f>Q653*H653</f>
        <v>0.22281749999999997</v>
      </c>
      <c r="S653" s="127">
        <v>0</v>
      </c>
      <c r="T653" s="128">
        <f>S653*H653</f>
        <v>0</v>
      </c>
      <c r="AR653" s="129" t="s">
        <v>218</v>
      </c>
      <c r="AT653" s="129" t="s">
        <v>119</v>
      </c>
      <c r="AU653" s="129" t="s">
        <v>125</v>
      </c>
      <c r="AY653" s="18" t="s">
        <v>117</v>
      </c>
      <c r="BE653" s="130">
        <f>IF(N653="základní",J653,0)</f>
        <v>0</v>
      </c>
      <c r="BF653" s="130">
        <f>IF(N653="snížená",J653,0)</f>
        <v>148.55000000000001</v>
      </c>
      <c r="BG653" s="130">
        <f>IF(N653="zákl. přenesená",J653,0)</f>
        <v>0</v>
      </c>
      <c r="BH653" s="130">
        <f>IF(N653="sníž. přenesená",J653,0)</f>
        <v>0</v>
      </c>
      <c r="BI653" s="130">
        <f>IF(N653="nulová",J653,0)</f>
        <v>0</v>
      </c>
      <c r="BJ653" s="18" t="s">
        <v>125</v>
      </c>
      <c r="BK653" s="130">
        <f>ROUND(I653*H653,2)</f>
        <v>148.55000000000001</v>
      </c>
      <c r="BL653" s="18" t="s">
        <v>218</v>
      </c>
      <c r="BM653" s="129" t="s">
        <v>904</v>
      </c>
    </row>
    <row r="654" spans="2:65" s="1" customFormat="1" ht="11.25" x14ac:dyDescent="0.2">
      <c r="B654" s="30"/>
      <c r="D654" s="131" t="s">
        <v>127</v>
      </c>
      <c r="F654" s="132" t="s">
        <v>905</v>
      </c>
      <c r="L654" s="30"/>
      <c r="M654" s="133"/>
      <c r="T654" s="51"/>
      <c r="AT654" s="18" t="s">
        <v>127</v>
      </c>
      <c r="AU654" s="18" t="s">
        <v>125</v>
      </c>
    </row>
    <row r="655" spans="2:65" s="12" customFormat="1" ht="11.25" x14ac:dyDescent="0.2">
      <c r="B655" s="134"/>
      <c r="D655" s="135" t="s">
        <v>129</v>
      </c>
      <c r="E655" s="136" t="s">
        <v>17</v>
      </c>
      <c r="F655" s="137" t="s">
        <v>702</v>
      </c>
      <c r="H655" s="136" t="s">
        <v>17</v>
      </c>
      <c r="L655" s="134"/>
      <c r="M655" s="138"/>
      <c r="T655" s="139"/>
      <c r="AT655" s="136" t="s">
        <v>129</v>
      </c>
      <c r="AU655" s="136" t="s">
        <v>125</v>
      </c>
      <c r="AV655" s="12" t="s">
        <v>71</v>
      </c>
      <c r="AW655" s="12" t="s">
        <v>28</v>
      </c>
      <c r="AX655" s="12" t="s">
        <v>66</v>
      </c>
      <c r="AY655" s="136" t="s">
        <v>117</v>
      </c>
    </row>
    <row r="656" spans="2:65" s="13" customFormat="1" ht="11.25" x14ac:dyDescent="0.2">
      <c r="B656" s="140"/>
      <c r="D656" s="135" t="s">
        <v>129</v>
      </c>
      <c r="E656" s="141" t="s">
        <v>17</v>
      </c>
      <c r="F656" s="142" t="s">
        <v>336</v>
      </c>
      <c r="H656" s="143">
        <v>30.122</v>
      </c>
      <c r="L656" s="140"/>
      <c r="M656" s="144"/>
      <c r="T656" s="145"/>
      <c r="AT656" s="141" t="s">
        <v>129</v>
      </c>
      <c r="AU656" s="141" t="s">
        <v>125</v>
      </c>
      <c r="AV656" s="13" t="s">
        <v>125</v>
      </c>
      <c r="AW656" s="13" t="s">
        <v>28</v>
      </c>
      <c r="AX656" s="13" t="s">
        <v>66</v>
      </c>
      <c r="AY656" s="141" t="s">
        <v>117</v>
      </c>
    </row>
    <row r="657" spans="2:65" s="13" customFormat="1" ht="11.25" x14ac:dyDescent="0.2">
      <c r="B657" s="140"/>
      <c r="D657" s="135" t="s">
        <v>129</v>
      </c>
      <c r="E657" s="141" t="s">
        <v>17</v>
      </c>
      <c r="F657" s="142" t="s">
        <v>588</v>
      </c>
      <c r="H657" s="143">
        <v>85.831000000000003</v>
      </c>
      <c r="L657" s="140"/>
      <c r="M657" s="144"/>
      <c r="T657" s="145"/>
      <c r="AT657" s="141" t="s">
        <v>129</v>
      </c>
      <c r="AU657" s="141" t="s">
        <v>125</v>
      </c>
      <c r="AV657" s="13" t="s">
        <v>125</v>
      </c>
      <c r="AW657" s="13" t="s">
        <v>28</v>
      </c>
      <c r="AX657" s="13" t="s">
        <v>66</v>
      </c>
      <c r="AY657" s="141" t="s">
        <v>117</v>
      </c>
    </row>
    <row r="658" spans="2:65" s="13" customFormat="1" ht="11.25" x14ac:dyDescent="0.2">
      <c r="B658" s="140"/>
      <c r="D658" s="135" t="s">
        <v>129</v>
      </c>
      <c r="E658" s="141" t="s">
        <v>17</v>
      </c>
      <c r="F658" s="142" t="s">
        <v>589</v>
      </c>
      <c r="H658" s="143">
        <v>6.8040000000000003</v>
      </c>
      <c r="L658" s="140"/>
      <c r="M658" s="144"/>
      <c r="T658" s="145"/>
      <c r="AT658" s="141" t="s">
        <v>129</v>
      </c>
      <c r="AU658" s="141" t="s">
        <v>125</v>
      </c>
      <c r="AV658" s="13" t="s">
        <v>125</v>
      </c>
      <c r="AW658" s="13" t="s">
        <v>28</v>
      </c>
      <c r="AX658" s="13" t="s">
        <v>66</v>
      </c>
      <c r="AY658" s="141" t="s">
        <v>117</v>
      </c>
    </row>
    <row r="659" spans="2:65" s="13" customFormat="1" ht="11.25" x14ac:dyDescent="0.2">
      <c r="B659" s="140"/>
      <c r="D659" s="135" t="s">
        <v>129</v>
      </c>
      <c r="E659" s="141" t="s">
        <v>17</v>
      </c>
      <c r="F659" s="142" t="s">
        <v>906</v>
      </c>
      <c r="H659" s="143">
        <v>25.788</v>
      </c>
      <c r="L659" s="140"/>
      <c r="M659" s="144"/>
      <c r="T659" s="145"/>
      <c r="AT659" s="141" t="s">
        <v>129</v>
      </c>
      <c r="AU659" s="141" t="s">
        <v>125</v>
      </c>
      <c r="AV659" s="13" t="s">
        <v>125</v>
      </c>
      <c r="AW659" s="13" t="s">
        <v>28</v>
      </c>
      <c r="AX659" s="13" t="s">
        <v>66</v>
      </c>
      <c r="AY659" s="141" t="s">
        <v>117</v>
      </c>
    </row>
    <row r="660" spans="2:65" s="14" customFormat="1" ht="11.25" x14ac:dyDescent="0.2">
      <c r="B660" s="146"/>
      <c r="D660" s="135" t="s">
        <v>129</v>
      </c>
      <c r="E660" s="147" t="s">
        <v>17</v>
      </c>
      <c r="F660" s="148" t="s">
        <v>140</v>
      </c>
      <c r="H660" s="149">
        <v>148.54500000000002</v>
      </c>
      <c r="L660" s="146"/>
      <c r="M660" s="150"/>
      <c r="T660" s="151"/>
      <c r="AT660" s="147" t="s">
        <v>129</v>
      </c>
      <c r="AU660" s="147" t="s">
        <v>125</v>
      </c>
      <c r="AV660" s="14" t="s">
        <v>124</v>
      </c>
      <c r="AW660" s="14" t="s">
        <v>28</v>
      </c>
      <c r="AX660" s="14" t="s">
        <v>71</v>
      </c>
      <c r="AY660" s="147" t="s">
        <v>117</v>
      </c>
    </row>
    <row r="661" spans="2:65" s="1" customFormat="1" ht="16.5" customHeight="1" x14ac:dyDescent="0.2">
      <c r="B661" s="30"/>
      <c r="C661" s="119" t="s">
        <v>907</v>
      </c>
      <c r="D661" s="119" t="s">
        <v>119</v>
      </c>
      <c r="E661" s="120" t="s">
        <v>908</v>
      </c>
      <c r="F661" s="121" t="s">
        <v>909</v>
      </c>
      <c r="G661" s="122" t="s">
        <v>221</v>
      </c>
      <c r="H661" s="123">
        <v>112</v>
      </c>
      <c r="I661" s="124">
        <v>1</v>
      </c>
      <c r="J661" s="124">
        <f>ROUND(I661*H661,2)</f>
        <v>112</v>
      </c>
      <c r="K661" s="121" t="s">
        <v>123</v>
      </c>
      <c r="L661" s="30"/>
      <c r="M661" s="125" t="s">
        <v>17</v>
      </c>
      <c r="N661" s="126" t="s">
        <v>38</v>
      </c>
      <c r="O661" s="127">
        <v>3.5000000000000003E-2</v>
      </c>
      <c r="P661" s="127">
        <f>O661*H661</f>
        <v>3.9200000000000004</v>
      </c>
      <c r="Q661" s="127">
        <v>2.1000000000000001E-4</v>
      </c>
      <c r="R661" s="127">
        <f>Q661*H661</f>
        <v>2.3519999999999999E-2</v>
      </c>
      <c r="S661" s="127">
        <v>0</v>
      </c>
      <c r="T661" s="128">
        <f>S661*H661</f>
        <v>0</v>
      </c>
      <c r="AR661" s="129" t="s">
        <v>218</v>
      </c>
      <c r="AT661" s="129" t="s">
        <v>119</v>
      </c>
      <c r="AU661" s="129" t="s">
        <v>125</v>
      </c>
      <c r="AY661" s="18" t="s">
        <v>117</v>
      </c>
      <c r="BE661" s="130">
        <f>IF(N661="základní",J661,0)</f>
        <v>0</v>
      </c>
      <c r="BF661" s="130">
        <f>IF(N661="snížená",J661,0)</f>
        <v>112</v>
      </c>
      <c r="BG661" s="130">
        <f>IF(N661="zákl. přenesená",J661,0)</f>
        <v>0</v>
      </c>
      <c r="BH661" s="130">
        <f>IF(N661="sníž. přenesená",J661,0)</f>
        <v>0</v>
      </c>
      <c r="BI661" s="130">
        <f>IF(N661="nulová",J661,0)</f>
        <v>0</v>
      </c>
      <c r="BJ661" s="18" t="s">
        <v>125</v>
      </c>
      <c r="BK661" s="130">
        <f>ROUND(I661*H661,2)</f>
        <v>112</v>
      </c>
      <c r="BL661" s="18" t="s">
        <v>218</v>
      </c>
      <c r="BM661" s="129" t="s">
        <v>910</v>
      </c>
    </row>
    <row r="662" spans="2:65" s="1" customFormat="1" ht="11.25" x14ac:dyDescent="0.2">
      <c r="B662" s="30"/>
      <c r="D662" s="131" t="s">
        <v>127</v>
      </c>
      <c r="F662" s="132" t="s">
        <v>911</v>
      </c>
      <c r="L662" s="30"/>
      <c r="M662" s="133"/>
      <c r="T662" s="51"/>
      <c r="AT662" s="18" t="s">
        <v>127</v>
      </c>
      <c r="AU662" s="18" t="s">
        <v>125</v>
      </c>
    </row>
    <row r="663" spans="2:65" s="13" customFormat="1" ht="11.25" x14ac:dyDescent="0.2">
      <c r="B663" s="140"/>
      <c r="D663" s="135" t="s">
        <v>129</v>
      </c>
      <c r="E663" s="141" t="s">
        <v>17</v>
      </c>
      <c r="F663" s="142" t="s">
        <v>912</v>
      </c>
      <c r="H663" s="143">
        <v>112</v>
      </c>
      <c r="L663" s="140"/>
      <c r="M663" s="144"/>
      <c r="T663" s="145"/>
      <c r="AT663" s="141" t="s">
        <v>129</v>
      </c>
      <c r="AU663" s="141" t="s">
        <v>125</v>
      </c>
      <c r="AV663" s="13" t="s">
        <v>125</v>
      </c>
      <c r="AW663" s="13" t="s">
        <v>28</v>
      </c>
      <c r="AX663" s="13" t="s">
        <v>71</v>
      </c>
      <c r="AY663" s="141" t="s">
        <v>117</v>
      </c>
    </row>
    <row r="664" spans="2:65" s="1" customFormat="1" ht="16.5" customHeight="1" x14ac:dyDescent="0.2">
      <c r="B664" s="30"/>
      <c r="C664" s="119" t="s">
        <v>913</v>
      </c>
      <c r="D664" s="119" t="s">
        <v>119</v>
      </c>
      <c r="E664" s="120" t="s">
        <v>914</v>
      </c>
      <c r="F664" s="121" t="s">
        <v>915</v>
      </c>
      <c r="G664" s="122" t="s">
        <v>221</v>
      </c>
      <c r="H664" s="123">
        <v>112</v>
      </c>
      <c r="I664" s="124">
        <v>1</v>
      </c>
      <c r="J664" s="124">
        <f>ROUND(I664*H664,2)</f>
        <v>112</v>
      </c>
      <c r="K664" s="121" t="s">
        <v>123</v>
      </c>
      <c r="L664" s="30"/>
      <c r="M664" s="125" t="s">
        <v>17</v>
      </c>
      <c r="N664" s="126" t="s">
        <v>38</v>
      </c>
      <c r="O664" s="127">
        <v>3.5000000000000003E-2</v>
      </c>
      <c r="P664" s="127">
        <f>O664*H664</f>
        <v>3.9200000000000004</v>
      </c>
      <c r="Q664" s="127">
        <v>2.0000000000000001E-4</v>
      </c>
      <c r="R664" s="127">
        <f>Q664*H664</f>
        <v>2.24E-2</v>
      </c>
      <c r="S664" s="127">
        <v>0</v>
      </c>
      <c r="T664" s="128">
        <f>S664*H664</f>
        <v>0</v>
      </c>
      <c r="AR664" s="129" t="s">
        <v>218</v>
      </c>
      <c r="AT664" s="129" t="s">
        <v>119</v>
      </c>
      <c r="AU664" s="129" t="s">
        <v>125</v>
      </c>
      <c r="AY664" s="18" t="s">
        <v>117</v>
      </c>
      <c r="BE664" s="130">
        <f>IF(N664="základní",J664,0)</f>
        <v>0</v>
      </c>
      <c r="BF664" s="130">
        <f>IF(N664="snížená",J664,0)</f>
        <v>112</v>
      </c>
      <c r="BG664" s="130">
        <f>IF(N664="zákl. přenesená",J664,0)</f>
        <v>0</v>
      </c>
      <c r="BH664" s="130">
        <f>IF(N664="sníž. přenesená",J664,0)</f>
        <v>0</v>
      </c>
      <c r="BI664" s="130">
        <f>IF(N664="nulová",J664,0)</f>
        <v>0</v>
      </c>
      <c r="BJ664" s="18" t="s">
        <v>125</v>
      </c>
      <c r="BK664" s="130">
        <f>ROUND(I664*H664,2)</f>
        <v>112</v>
      </c>
      <c r="BL664" s="18" t="s">
        <v>218</v>
      </c>
      <c r="BM664" s="129" t="s">
        <v>916</v>
      </c>
    </row>
    <row r="665" spans="2:65" s="1" customFormat="1" ht="11.25" x14ac:dyDescent="0.2">
      <c r="B665" s="30"/>
      <c r="D665" s="131" t="s">
        <v>127</v>
      </c>
      <c r="F665" s="132" t="s">
        <v>917</v>
      </c>
      <c r="L665" s="30"/>
      <c r="M665" s="133"/>
      <c r="T665" s="51"/>
      <c r="AT665" s="18" t="s">
        <v>127</v>
      </c>
      <c r="AU665" s="18" t="s">
        <v>125</v>
      </c>
    </row>
    <row r="666" spans="2:65" s="13" customFormat="1" ht="11.25" x14ac:dyDescent="0.2">
      <c r="B666" s="140"/>
      <c r="D666" s="135" t="s">
        <v>129</v>
      </c>
      <c r="E666" s="141" t="s">
        <v>17</v>
      </c>
      <c r="F666" s="142" t="s">
        <v>912</v>
      </c>
      <c r="H666" s="143">
        <v>112</v>
      </c>
      <c r="L666" s="140"/>
      <c r="M666" s="144"/>
      <c r="T666" s="145"/>
      <c r="AT666" s="141" t="s">
        <v>129</v>
      </c>
      <c r="AU666" s="141" t="s">
        <v>125</v>
      </c>
      <c r="AV666" s="13" t="s">
        <v>125</v>
      </c>
      <c r="AW666" s="13" t="s">
        <v>28</v>
      </c>
      <c r="AX666" s="13" t="s">
        <v>71</v>
      </c>
      <c r="AY666" s="141" t="s">
        <v>117</v>
      </c>
    </row>
    <row r="667" spans="2:65" s="1" customFormat="1" ht="16.5" customHeight="1" x14ac:dyDescent="0.2">
      <c r="B667" s="30"/>
      <c r="C667" s="119" t="s">
        <v>918</v>
      </c>
      <c r="D667" s="119" t="s">
        <v>119</v>
      </c>
      <c r="E667" s="120" t="s">
        <v>919</v>
      </c>
      <c r="F667" s="121" t="s">
        <v>920</v>
      </c>
      <c r="G667" s="122" t="s">
        <v>446</v>
      </c>
      <c r="H667" s="123">
        <v>171.92</v>
      </c>
      <c r="I667" s="124">
        <v>1</v>
      </c>
      <c r="J667" s="124">
        <f>ROUND(I667*H667,2)</f>
        <v>171.92</v>
      </c>
      <c r="K667" s="121" t="s">
        <v>123</v>
      </c>
      <c r="L667" s="30"/>
      <c r="M667" s="125" t="s">
        <v>17</v>
      </c>
      <c r="N667" s="126" t="s">
        <v>38</v>
      </c>
      <c r="O667" s="127">
        <v>0.06</v>
      </c>
      <c r="P667" s="127">
        <f>O667*H667</f>
        <v>10.315199999999999</v>
      </c>
      <c r="Q667" s="127">
        <v>3.2000000000000003E-4</v>
      </c>
      <c r="R667" s="127">
        <f>Q667*H667</f>
        <v>5.5014399999999998E-2</v>
      </c>
      <c r="S667" s="127">
        <v>0</v>
      </c>
      <c r="T667" s="128">
        <f>S667*H667</f>
        <v>0</v>
      </c>
      <c r="AR667" s="129" t="s">
        <v>218</v>
      </c>
      <c r="AT667" s="129" t="s">
        <v>119</v>
      </c>
      <c r="AU667" s="129" t="s">
        <v>125</v>
      </c>
      <c r="AY667" s="18" t="s">
        <v>117</v>
      </c>
      <c r="BE667" s="130">
        <f>IF(N667="základní",J667,0)</f>
        <v>0</v>
      </c>
      <c r="BF667" s="130">
        <f>IF(N667="snížená",J667,0)</f>
        <v>171.92</v>
      </c>
      <c r="BG667" s="130">
        <f>IF(N667="zákl. přenesená",J667,0)</f>
        <v>0</v>
      </c>
      <c r="BH667" s="130">
        <f>IF(N667="sníž. přenesená",J667,0)</f>
        <v>0</v>
      </c>
      <c r="BI667" s="130">
        <f>IF(N667="nulová",J667,0)</f>
        <v>0</v>
      </c>
      <c r="BJ667" s="18" t="s">
        <v>125</v>
      </c>
      <c r="BK667" s="130">
        <f>ROUND(I667*H667,2)</f>
        <v>171.92</v>
      </c>
      <c r="BL667" s="18" t="s">
        <v>218</v>
      </c>
      <c r="BM667" s="129" t="s">
        <v>921</v>
      </c>
    </row>
    <row r="668" spans="2:65" s="1" customFormat="1" ht="11.25" x14ac:dyDescent="0.2">
      <c r="B668" s="30"/>
      <c r="D668" s="131" t="s">
        <v>127</v>
      </c>
      <c r="F668" s="132" t="s">
        <v>922</v>
      </c>
      <c r="L668" s="30"/>
      <c r="M668" s="133"/>
      <c r="T668" s="51"/>
      <c r="AT668" s="18" t="s">
        <v>127</v>
      </c>
      <c r="AU668" s="18" t="s">
        <v>125</v>
      </c>
    </row>
    <row r="669" spans="2:65" s="13" customFormat="1" ht="11.25" x14ac:dyDescent="0.2">
      <c r="B669" s="140"/>
      <c r="D669" s="135" t="s">
        <v>129</v>
      </c>
      <c r="E669" s="141" t="s">
        <v>17</v>
      </c>
      <c r="F669" s="142" t="s">
        <v>923</v>
      </c>
      <c r="H669" s="143">
        <v>171.92</v>
      </c>
      <c r="L669" s="140"/>
      <c r="M669" s="144"/>
      <c r="T669" s="145"/>
      <c r="AT669" s="141" t="s">
        <v>129</v>
      </c>
      <c r="AU669" s="141" t="s">
        <v>125</v>
      </c>
      <c r="AV669" s="13" t="s">
        <v>125</v>
      </c>
      <c r="AW669" s="13" t="s">
        <v>28</v>
      </c>
      <c r="AX669" s="13" t="s">
        <v>71</v>
      </c>
      <c r="AY669" s="141" t="s">
        <v>117</v>
      </c>
    </row>
    <row r="670" spans="2:65" s="1" customFormat="1" ht="21.75" customHeight="1" x14ac:dyDescent="0.2">
      <c r="B670" s="30"/>
      <c r="C670" s="119" t="s">
        <v>924</v>
      </c>
      <c r="D670" s="119" t="s">
        <v>119</v>
      </c>
      <c r="E670" s="120" t="s">
        <v>925</v>
      </c>
      <c r="F670" s="121" t="s">
        <v>926</v>
      </c>
      <c r="G670" s="122" t="s">
        <v>446</v>
      </c>
      <c r="H670" s="123">
        <v>109.76</v>
      </c>
      <c r="I670" s="124">
        <v>1</v>
      </c>
      <c r="J670" s="124">
        <f>ROUND(I670*H670,2)</f>
        <v>109.76</v>
      </c>
      <c r="K670" s="121" t="s">
        <v>123</v>
      </c>
      <c r="L670" s="30"/>
      <c r="M670" s="125" t="s">
        <v>17</v>
      </c>
      <c r="N670" s="126" t="s">
        <v>38</v>
      </c>
      <c r="O670" s="127">
        <v>0.11</v>
      </c>
      <c r="P670" s="127">
        <f>O670*H670</f>
        <v>12.073600000000001</v>
      </c>
      <c r="Q670" s="127">
        <v>3.4000000000000002E-4</v>
      </c>
      <c r="R670" s="127">
        <f>Q670*H670</f>
        <v>3.7318400000000002E-2</v>
      </c>
      <c r="S670" s="127">
        <v>0</v>
      </c>
      <c r="T670" s="128">
        <f>S670*H670</f>
        <v>0</v>
      </c>
      <c r="AR670" s="129" t="s">
        <v>218</v>
      </c>
      <c r="AT670" s="129" t="s">
        <v>119</v>
      </c>
      <c r="AU670" s="129" t="s">
        <v>125</v>
      </c>
      <c r="AY670" s="18" t="s">
        <v>117</v>
      </c>
      <c r="BE670" s="130">
        <f>IF(N670="základní",J670,0)</f>
        <v>0</v>
      </c>
      <c r="BF670" s="130">
        <f>IF(N670="snížená",J670,0)</f>
        <v>109.76</v>
      </c>
      <c r="BG670" s="130">
        <f>IF(N670="zákl. přenesená",J670,0)</f>
        <v>0</v>
      </c>
      <c r="BH670" s="130">
        <f>IF(N670="sníž. přenesená",J670,0)</f>
        <v>0</v>
      </c>
      <c r="BI670" s="130">
        <f>IF(N670="nulová",J670,0)</f>
        <v>0</v>
      </c>
      <c r="BJ670" s="18" t="s">
        <v>125</v>
      </c>
      <c r="BK670" s="130">
        <f>ROUND(I670*H670,2)</f>
        <v>109.76</v>
      </c>
      <c r="BL670" s="18" t="s">
        <v>218</v>
      </c>
      <c r="BM670" s="129" t="s">
        <v>927</v>
      </c>
    </row>
    <row r="671" spans="2:65" s="1" customFormat="1" ht="11.25" x14ac:dyDescent="0.2">
      <c r="B671" s="30"/>
      <c r="D671" s="131" t="s">
        <v>127</v>
      </c>
      <c r="F671" s="132" t="s">
        <v>928</v>
      </c>
      <c r="L671" s="30"/>
      <c r="M671" s="133"/>
      <c r="T671" s="51"/>
      <c r="AT671" s="18" t="s">
        <v>127</v>
      </c>
      <c r="AU671" s="18" t="s">
        <v>125</v>
      </c>
    </row>
    <row r="672" spans="2:65" s="13" customFormat="1" ht="11.25" x14ac:dyDescent="0.2">
      <c r="B672" s="140"/>
      <c r="D672" s="135" t="s">
        <v>129</v>
      </c>
      <c r="E672" s="141" t="s">
        <v>17</v>
      </c>
      <c r="F672" s="142" t="s">
        <v>929</v>
      </c>
      <c r="H672" s="143">
        <v>109.76</v>
      </c>
      <c r="L672" s="140"/>
      <c r="M672" s="144"/>
      <c r="T672" s="145"/>
      <c r="AT672" s="141" t="s">
        <v>129</v>
      </c>
      <c r="AU672" s="141" t="s">
        <v>125</v>
      </c>
      <c r="AV672" s="13" t="s">
        <v>125</v>
      </c>
      <c r="AW672" s="13" t="s">
        <v>28</v>
      </c>
      <c r="AX672" s="13" t="s">
        <v>71</v>
      </c>
      <c r="AY672" s="141" t="s">
        <v>117</v>
      </c>
    </row>
    <row r="673" spans="2:65" s="1" customFormat="1" ht="16.5" customHeight="1" x14ac:dyDescent="0.2">
      <c r="B673" s="30"/>
      <c r="C673" s="152" t="s">
        <v>930</v>
      </c>
      <c r="D673" s="152" t="s">
        <v>194</v>
      </c>
      <c r="E673" s="153" t="s">
        <v>931</v>
      </c>
      <c r="F673" s="154" t="s">
        <v>932</v>
      </c>
      <c r="G673" s="155" t="s">
        <v>446</v>
      </c>
      <c r="H673" s="156">
        <v>38.808</v>
      </c>
      <c r="I673" s="157">
        <v>1</v>
      </c>
      <c r="J673" s="157">
        <f>ROUND(I673*H673,2)</f>
        <v>38.81</v>
      </c>
      <c r="K673" s="154" t="s">
        <v>123</v>
      </c>
      <c r="L673" s="158"/>
      <c r="M673" s="159" t="s">
        <v>17</v>
      </c>
      <c r="N673" s="160" t="s">
        <v>38</v>
      </c>
      <c r="O673" s="127">
        <v>0</v>
      </c>
      <c r="P673" s="127">
        <f>O673*H673</f>
        <v>0</v>
      </c>
      <c r="Q673" s="127">
        <v>2.5000000000000001E-4</v>
      </c>
      <c r="R673" s="127">
        <f>Q673*H673</f>
        <v>9.7020000000000006E-3</v>
      </c>
      <c r="S673" s="127">
        <v>0</v>
      </c>
      <c r="T673" s="128">
        <f>S673*H673</f>
        <v>0</v>
      </c>
      <c r="AR673" s="129" t="s">
        <v>373</v>
      </c>
      <c r="AT673" s="129" t="s">
        <v>194</v>
      </c>
      <c r="AU673" s="129" t="s">
        <v>125</v>
      </c>
      <c r="AY673" s="18" t="s">
        <v>117</v>
      </c>
      <c r="BE673" s="130">
        <f>IF(N673="základní",J673,0)</f>
        <v>0</v>
      </c>
      <c r="BF673" s="130">
        <f>IF(N673="snížená",J673,0)</f>
        <v>38.81</v>
      </c>
      <c r="BG673" s="130">
        <f>IF(N673="zákl. přenesená",J673,0)</f>
        <v>0</v>
      </c>
      <c r="BH673" s="130">
        <f>IF(N673="sníž. přenesená",J673,0)</f>
        <v>0</v>
      </c>
      <c r="BI673" s="130">
        <f>IF(N673="nulová",J673,0)</f>
        <v>0</v>
      </c>
      <c r="BJ673" s="18" t="s">
        <v>125</v>
      </c>
      <c r="BK673" s="130">
        <f>ROUND(I673*H673,2)</f>
        <v>38.81</v>
      </c>
      <c r="BL673" s="18" t="s">
        <v>218</v>
      </c>
      <c r="BM673" s="129" t="s">
        <v>933</v>
      </c>
    </row>
    <row r="674" spans="2:65" s="13" customFormat="1" ht="11.25" x14ac:dyDescent="0.2">
      <c r="B674" s="140"/>
      <c r="D674" s="135" t="s">
        <v>129</v>
      </c>
      <c r="E674" s="141" t="s">
        <v>17</v>
      </c>
      <c r="F674" s="142" t="s">
        <v>934</v>
      </c>
      <c r="H674" s="143">
        <v>35.28</v>
      </c>
      <c r="L674" s="140"/>
      <c r="M674" s="144"/>
      <c r="T674" s="145"/>
      <c r="AT674" s="141" t="s">
        <v>129</v>
      </c>
      <c r="AU674" s="141" t="s">
        <v>125</v>
      </c>
      <c r="AV674" s="13" t="s">
        <v>125</v>
      </c>
      <c r="AW674" s="13" t="s">
        <v>28</v>
      </c>
      <c r="AX674" s="13" t="s">
        <v>71</v>
      </c>
      <c r="AY674" s="141" t="s">
        <v>117</v>
      </c>
    </row>
    <row r="675" spans="2:65" s="13" customFormat="1" ht="11.25" x14ac:dyDescent="0.2">
      <c r="B675" s="140"/>
      <c r="D675" s="135" t="s">
        <v>129</v>
      </c>
      <c r="F675" s="142" t="s">
        <v>935</v>
      </c>
      <c r="H675" s="143">
        <v>38.808</v>
      </c>
      <c r="L675" s="140"/>
      <c r="M675" s="144"/>
      <c r="T675" s="145"/>
      <c r="AT675" s="141" t="s">
        <v>129</v>
      </c>
      <c r="AU675" s="141" t="s">
        <v>125</v>
      </c>
      <c r="AV675" s="13" t="s">
        <v>125</v>
      </c>
      <c r="AW675" s="13" t="s">
        <v>4</v>
      </c>
      <c r="AX675" s="13" t="s">
        <v>71</v>
      </c>
      <c r="AY675" s="141" t="s">
        <v>117</v>
      </c>
    </row>
    <row r="676" spans="2:65" s="1" customFormat="1" ht="16.5" customHeight="1" x14ac:dyDescent="0.2">
      <c r="B676" s="30"/>
      <c r="C676" s="152" t="s">
        <v>936</v>
      </c>
      <c r="D676" s="152" t="s">
        <v>194</v>
      </c>
      <c r="E676" s="153" t="s">
        <v>937</v>
      </c>
      <c r="F676" s="154" t="s">
        <v>938</v>
      </c>
      <c r="G676" s="155" t="s">
        <v>221</v>
      </c>
      <c r="H676" s="156">
        <v>56</v>
      </c>
      <c r="I676" s="157">
        <v>1</v>
      </c>
      <c r="J676" s="157">
        <f>ROUND(I676*H676,2)</f>
        <v>56</v>
      </c>
      <c r="K676" s="154" t="s">
        <v>123</v>
      </c>
      <c r="L676" s="158"/>
      <c r="M676" s="159" t="s">
        <v>17</v>
      </c>
      <c r="N676" s="160" t="s">
        <v>38</v>
      </c>
      <c r="O676" s="127">
        <v>0</v>
      </c>
      <c r="P676" s="127">
        <f>O676*H676</f>
        <v>0</v>
      </c>
      <c r="Q676" s="127">
        <v>5.0000000000000001E-4</v>
      </c>
      <c r="R676" s="127">
        <f>Q676*H676</f>
        <v>2.8000000000000001E-2</v>
      </c>
      <c r="S676" s="127">
        <v>0</v>
      </c>
      <c r="T676" s="128">
        <f>S676*H676</f>
        <v>0</v>
      </c>
      <c r="AR676" s="129" t="s">
        <v>373</v>
      </c>
      <c r="AT676" s="129" t="s">
        <v>194</v>
      </c>
      <c r="AU676" s="129" t="s">
        <v>125</v>
      </c>
      <c r="AY676" s="18" t="s">
        <v>117</v>
      </c>
      <c r="BE676" s="130">
        <f>IF(N676="základní",J676,0)</f>
        <v>0</v>
      </c>
      <c r="BF676" s="130">
        <f>IF(N676="snížená",J676,0)</f>
        <v>56</v>
      </c>
      <c r="BG676" s="130">
        <f>IF(N676="zákl. přenesená",J676,0)</f>
        <v>0</v>
      </c>
      <c r="BH676" s="130">
        <f>IF(N676="sníž. přenesená",J676,0)</f>
        <v>0</v>
      </c>
      <c r="BI676" s="130">
        <f>IF(N676="nulová",J676,0)</f>
        <v>0</v>
      </c>
      <c r="BJ676" s="18" t="s">
        <v>125</v>
      </c>
      <c r="BK676" s="130">
        <f>ROUND(I676*H676,2)</f>
        <v>56</v>
      </c>
      <c r="BL676" s="18" t="s">
        <v>218</v>
      </c>
      <c r="BM676" s="129" t="s">
        <v>939</v>
      </c>
    </row>
    <row r="677" spans="2:65" s="1" customFormat="1" ht="24.2" customHeight="1" x14ac:dyDescent="0.2">
      <c r="B677" s="30"/>
      <c r="C677" s="119" t="s">
        <v>940</v>
      </c>
      <c r="D677" s="119" t="s">
        <v>119</v>
      </c>
      <c r="E677" s="120" t="s">
        <v>941</v>
      </c>
      <c r="F677" s="121" t="s">
        <v>942</v>
      </c>
      <c r="G677" s="122" t="s">
        <v>122</v>
      </c>
      <c r="H677" s="123">
        <v>122.75700000000001</v>
      </c>
      <c r="I677" s="124">
        <v>1</v>
      </c>
      <c r="J677" s="124">
        <f>ROUND(I677*H677,2)</f>
        <v>122.76</v>
      </c>
      <c r="K677" s="121" t="s">
        <v>123</v>
      </c>
      <c r="L677" s="30"/>
      <c r="M677" s="125" t="s">
        <v>17</v>
      </c>
      <c r="N677" s="126" t="s">
        <v>38</v>
      </c>
      <c r="O677" s="127">
        <v>0.61</v>
      </c>
      <c r="P677" s="127">
        <f>O677*H677</f>
        <v>74.881770000000003</v>
      </c>
      <c r="Q677" s="127">
        <v>6.3E-3</v>
      </c>
      <c r="R677" s="127">
        <f>Q677*H677</f>
        <v>0.77336910000000003</v>
      </c>
      <c r="S677" s="127">
        <v>0</v>
      </c>
      <c r="T677" s="128">
        <f>S677*H677</f>
        <v>0</v>
      </c>
      <c r="AR677" s="129" t="s">
        <v>218</v>
      </c>
      <c r="AT677" s="129" t="s">
        <v>119</v>
      </c>
      <c r="AU677" s="129" t="s">
        <v>125</v>
      </c>
      <c r="AY677" s="18" t="s">
        <v>117</v>
      </c>
      <c r="BE677" s="130">
        <f>IF(N677="základní",J677,0)</f>
        <v>0</v>
      </c>
      <c r="BF677" s="130">
        <f>IF(N677="snížená",J677,0)</f>
        <v>122.76</v>
      </c>
      <c r="BG677" s="130">
        <f>IF(N677="zákl. přenesená",J677,0)</f>
        <v>0</v>
      </c>
      <c r="BH677" s="130">
        <f>IF(N677="sníž. přenesená",J677,0)</f>
        <v>0</v>
      </c>
      <c r="BI677" s="130">
        <f>IF(N677="nulová",J677,0)</f>
        <v>0</v>
      </c>
      <c r="BJ677" s="18" t="s">
        <v>125</v>
      </c>
      <c r="BK677" s="130">
        <f>ROUND(I677*H677,2)</f>
        <v>122.76</v>
      </c>
      <c r="BL677" s="18" t="s">
        <v>218</v>
      </c>
      <c r="BM677" s="129" t="s">
        <v>943</v>
      </c>
    </row>
    <row r="678" spans="2:65" s="1" customFormat="1" ht="11.25" x14ac:dyDescent="0.2">
      <c r="B678" s="30"/>
      <c r="D678" s="131" t="s">
        <v>127</v>
      </c>
      <c r="F678" s="132" t="s">
        <v>944</v>
      </c>
      <c r="L678" s="30"/>
      <c r="M678" s="133"/>
      <c r="T678" s="51"/>
      <c r="AT678" s="18" t="s">
        <v>127</v>
      </c>
      <c r="AU678" s="18" t="s">
        <v>125</v>
      </c>
    </row>
    <row r="679" spans="2:65" s="1" customFormat="1" ht="16.5" customHeight="1" x14ac:dyDescent="0.2">
      <c r="B679" s="30"/>
      <c r="C679" s="152" t="s">
        <v>945</v>
      </c>
      <c r="D679" s="152" t="s">
        <v>194</v>
      </c>
      <c r="E679" s="153" t="s">
        <v>946</v>
      </c>
      <c r="F679" s="154" t="s">
        <v>947</v>
      </c>
      <c r="G679" s="155" t="s">
        <v>122</v>
      </c>
      <c r="H679" s="156">
        <v>135.03299999999999</v>
      </c>
      <c r="I679" s="157">
        <v>1</v>
      </c>
      <c r="J679" s="157">
        <f>ROUND(I679*H679,2)</f>
        <v>135.03</v>
      </c>
      <c r="K679" s="154" t="s">
        <v>123</v>
      </c>
      <c r="L679" s="158"/>
      <c r="M679" s="159" t="s">
        <v>17</v>
      </c>
      <c r="N679" s="160" t="s">
        <v>38</v>
      </c>
      <c r="O679" s="127">
        <v>0</v>
      </c>
      <c r="P679" s="127">
        <f>O679*H679</f>
        <v>0</v>
      </c>
      <c r="Q679" s="127">
        <v>1.7999999999999999E-2</v>
      </c>
      <c r="R679" s="127">
        <f>Q679*H679</f>
        <v>2.4305939999999997</v>
      </c>
      <c r="S679" s="127">
        <v>0</v>
      </c>
      <c r="T679" s="128">
        <f>S679*H679</f>
        <v>0</v>
      </c>
      <c r="AR679" s="129" t="s">
        <v>373</v>
      </c>
      <c r="AT679" s="129" t="s">
        <v>194</v>
      </c>
      <c r="AU679" s="129" t="s">
        <v>125</v>
      </c>
      <c r="AY679" s="18" t="s">
        <v>117</v>
      </c>
      <c r="BE679" s="130">
        <f>IF(N679="základní",J679,0)</f>
        <v>0</v>
      </c>
      <c r="BF679" s="130">
        <f>IF(N679="snížená",J679,0)</f>
        <v>135.03</v>
      </c>
      <c r="BG679" s="130">
        <f>IF(N679="zákl. přenesená",J679,0)</f>
        <v>0</v>
      </c>
      <c r="BH679" s="130">
        <f>IF(N679="sníž. přenesená",J679,0)</f>
        <v>0</v>
      </c>
      <c r="BI679" s="130">
        <f>IF(N679="nulová",J679,0)</f>
        <v>0</v>
      </c>
      <c r="BJ679" s="18" t="s">
        <v>125</v>
      </c>
      <c r="BK679" s="130">
        <f>ROUND(I679*H679,2)</f>
        <v>135.03</v>
      </c>
      <c r="BL679" s="18" t="s">
        <v>218</v>
      </c>
      <c r="BM679" s="129" t="s">
        <v>948</v>
      </c>
    </row>
    <row r="680" spans="2:65" s="13" customFormat="1" ht="11.25" x14ac:dyDescent="0.2">
      <c r="B680" s="140"/>
      <c r="D680" s="135" t="s">
        <v>129</v>
      </c>
      <c r="F680" s="142" t="s">
        <v>949</v>
      </c>
      <c r="H680" s="143">
        <v>135.03299999999999</v>
      </c>
      <c r="L680" s="140"/>
      <c r="M680" s="144"/>
      <c r="T680" s="145"/>
      <c r="AT680" s="141" t="s">
        <v>129</v>
      </c>
      <c r="AU680" s="141" t="s">
        <v>125</v>
      </c>
      <c r="AV680" s="13" t="s">
        <v>125</v>
      </c>
      <c r="AW680" s="13" t="s">
        <v>4</v>
      </c>
      <c r="AX680" s="13" t="s">
        <v>71</v>
      </c>
      <c r="AY680" s="141" t="s">
        <v>117</v>
      </c>
    </row>
    <row r="681" spans="2:65" s="1" customFormat="1" ht="21.75" customHeight="1" x14ac:dyDescent="0.2">
      <c r="B681" s="30"/>
      <c r="C681" s="119" t="s">
        <v>950</v>
      </c>
      <c r="D681" s="119" t="s">
        <v>119</v>
      </c>
      <c r="E681" s="120" t="s">
        <v>951</v>
      </c>
      <c r="F681" s="121" t="s">
        <v>952</v>
      </c>
      <c r="G681" s="122" t="s">
        <v>446</v>
      </c>
      <c r="H681" s="123">
        <v>171.92</v>
      </c>
      <c r="I681" s="124">
        <v>1</v>
      </c>
      <c r="J681" s="124">
        <f>ROUND(I681*H681,2)</f>
        <v>171.92</v>
      </c>
      <c r="K681" s="121" t="s">
        <v>123</v>
      </c>
      <c r="L681" s="30"/>
      <c r="M681" s="125" t="s">
        <v>17</v>
      </c>
      <c r="N681" s="126" t="s">
        <v>38</v>
      </c>
      <c r="O681" s="127">
        <v>0.19</v>
      </c>
      <c r="P681" s="127">
        <f>O681*H681</f>
        <v>32.6648</v>
      </c>
      <c r="Q681" s="127">
        <v>4.2999999999999999E-4</v>
      </c>
      <c r="R681" s="127">
        <f>Q681*H681</f>
        <v>7.3925599999999994E-2</v>
      </c>
      <c r="S681" s="127">
        <v>0</v>
      </c>
      <c r="T681" s="128">
        <f>S681*H681</f>
        <v>0</v>
      </c>
      <c r="AR681" s="129" t="s">
        <v>218</v>
      </c>
      <c r="AT681" s="129" t="s">
        <v>119</v>
      </c>
      <c r="AU681" s="129" t="s">
        <v>125</v>
      </c>
      <c r="AY681" s="18" t="s">
        <v>117</v>
      </c>
      <c r="BE681" s="130">
        <f>IF(N681="základní",J681,0)</f>
        <v>0</v>
      </c>
      <c r="BF681" s="130">
        <f>IF(N681="snížená",J681,0)</f>
        <v>171.92</v>
      </c>
      <c r="BG681" s="130">
        <f>IF(N681="zákl. přenesená",J681,0)</f>
        <v>0</v>
      </c>
      <c r="BH681" s="130">
        <f>IF(N681="sníž. přenesená",J681,0)</f>
        <v>0</v>
      </c>
      <c r="BI681" s="130">
        <f>IF(N681="nulová",J681,0)</f>
        <v>0</v>
      </c>
      <c r="BJ681" s="18" t="s">
        <v>125</v>
      </c>
      <c r="BK681" s="130">
        <f>ROUND(I681*H681,2)</f>
        <v>171.92</v>
      </c>
      <c r="BL681" s="18" t="s">
        <v>218</v>
      </c>
      <c r="BM681" s="129" t="s">
        <v>953</v>
      </c>
    </row>
    <row r="682" spans="2:65" s="1" customFormat="1" ht="11.25" x14ac:dyDescent="0.2">
      <c r="B682" s="30"/>
      <c r="D682" s="131" t="s">
        <v>127</v>
      </c>
      <c r="F682" s="132" t="s">
        <v>954</v>
      </c>
      <c r="L682" s="30"/>
      <c r="M682" s="133"/>
      <c r="T682" s="51"/>
      <c r="AT682" s="18" t="s">
        <v>127</v>
      </c>
      <c r="AU682" s="18" t="s">
        <v>125</v>
      </c>
    </row>
    <row r="683" spans="2:65" s="13" customFormat="1" ht="11.25" x14ac:dyDescent="0.2">
      <c r="B683" s="140"/>
      <c r="D683" s="135" t="s">
        <v>129</v>
      </c>
      <c r="E683" s="141" t="s">
        <v>17</v>
      </c>
      <c r="F683" s="142" t="s">
        <v>923</v>
      </c>
      <c r="H683" s="143">
        <v>171.92</v>
      </c>
      <c r="L683" s="140"/>
      <c r="M683" s="144"/>
      <c r="T683" s="145"/>
      <c r="AT683" s="141" t="s">
        <v>129</v>
      </c>
      <c r="AU683" s="141" t="s">
        <v>125</v>
      </c>
      <c r="AV683" s="13" t="s">
        <v>125</v>
      </c>
      <c r="AW683" s="13" t="s">
        <v>28</v>
      </c>
      <c r="AX683" s="13" t="s">
        <v>71</v>
      </c>
      <c r="AY683" s="141" t="s">
        <v>117</v>
      </c>
    </row>
    <row r="684" spans="2:65" s="1" customFormat="1" ht="16.5" customHeight="1" x14ac:dyDescent="0.2">
      <c r="B684" s="30"/>
      <c r="C684" s="152" t="s">
        <v>955</v>
      </c>
      <c r="D684" s="152" t="s">
        <v>194</v>
      </c>
      <c r="E684" s="153" t="s">
        <v>956</v>
      </c>
      <c r="F684" s="154" t="s">
        <v>957</v>
      </c>
      <c r="G684" s="155" t="s">
        <v>221</v>
      </c>
      <c r="H684" s="156">
        <v>630.30999999999995</v>
      </c>
      <c r="I684" s="157">
        <v>1</v>
      </c>
      <c r="J684" s="157">
        <f>ROUND(I684*H684,2)</f>
        <v>630.30999999999995</v>
      </c>
      <c r="K684" s="154" t="s">
        <v>123</v>
      </c>
      <c r="L684" s="158"/>
      <c r="M684" s="159" t="s">
        <v>17</v>
      </c>
      <c r="N684" s="160" t="s">
        <v>38</v>
      </c>
      <c r="O684" s="127">
        <v>0</v>
      </c>
      <c r="P684" s="127">
        <f>O684*H684</f>
        <v>0</v>
      </c>
      <c r="Q684" s="127">
        <v>4.6999999999999999E-4</v>
      </c>
      <c r="R684" s="127">
        <f>Q684*H684</f>
        <v>0.29624569999999995</v>
      </c>
      <c r="S684" s="127">
        <v>0</v>
      </c>
      <c r="T684" s="128">
        <f>S684*H684</f>
        <v>0</v>
      </c>
      <c r="AR684" s="129" t="s">
        <v>373</v>
      </c>
      <c r="AT684" s="129" t="s">
        <v>194</v>
      </c>
      <c r="AU684" s="129" t="s">
        <v>125</v>
      </c>
      <c r="AY684" s="18" t="s">
        <v>117</v>
      </c>
      <c r="BE684" s="130">
        <f>IF(N684="základní",J684,0)</f>
        <v>0</v>
      </c>
      <c r="BF684" s="130">
        <f>IF(N684="snížená",J684,0)</f>
        <v>630.30999999999995</v>
      </c>
      <c r="BG684" s="130">
        <f>IF(N684="zákl. přenesená",J684,0)</f>
        <v>0</v>
      </c>
      <c r="BH684" s="130">
        <f>IF(N684="sníž. přenesená",J684,0)</f>
        <v>0</v>
      </c>
      <c r="BI684" s="130">
        <f>IF(N684="nulová",J684,0)</f>
        <v>0</v>
      </c>
      <c r="BJ684" s="18" t="s">
        <v>125</v>
      </c>
      <c r="BK684" s="130">
        <f>ROUND(I684*H684,2)</f>
        <v>630.30999999999995</v>
      </c>
      <c r="BL684" s="18" t="s">
        <v>218</v>
      </c>
      <c r="BM684" s="129" t="s">
        <v>958</v>
      </c>
    </row>
    <row r="685" spans="2:65" s="13" customFormat="1" ht="11.25" x14ac:dyDescent="0.2">
      <c r="B685" s="140"/>
      <c r="D685" s="135" t="s">
        <v>129</v>
      </c>
      <c r="E685" s="141" t="s">
        <v>17</v>
      </c>
      <c r="F685" s="142" t="s">
        <v>959</v>
      </c>
      <c r="H685" s="143">
        <v>573.00900000000001</v>
      </c>
      <c r="L685" s="140"/>
      <c r="M685" s="144"/>
      <c r="T685" s="145"/>
      <c r="AT685" s="141" t="s">
        <v>129</v>
      </c>
      <c r="AU685" s="141" t="s">
        <v>125</v>
      </c>
      <c r="AV685" s="13" t="s">
        <v>125</v>
      </c>
      <c r="AW685" s="13" t="s">
        <v>28</v>
      </c>
      <c r="AX685" s="13" t="s">
        <v>71</v>
      </c>
      <c r="AY685" s="141" t="s">
        <v>117</v>
      </c>
    </row>
    <row r="686" spans="2:65" s="13" customFormat="1" ht="11.25" x14ac:dyDescent="0.2">
      <c r="B686" s="140"/>
      <c r="D686" s="135" t="s">
        <v>129</v>
      </c>
      <c r="F686" s="142" t="s">
        <v>960</v>
      </c>
      <c r="H686" s="143">
        <v>630.30999999999995</v>
      </c>
      <c r="L686" s="140"/>
      <c r="M686" s="144"/>
      <c r="T686" s="145"/>
      <c r="AT686" s="141" t="s">
        <v>129</v>
      </c>
      <c r="AU686" s="141" t="s">
        <v>125</v>
      </c>
      <c r="AV686" s="13" t="s">
        <v>125</v>
      </c>
      <c r="AW686" s="13" t="s">
        <v>4</v>
      </c>
      <c r="AX686" s="13" t="s">
        <v>71</v>
      </c>
      <c r="AY686" s="141" t="s">
        <v>117</v>
      </c>
    </row>
    <row r="687" spans="2:65" s="1" customFormat="1" ht="24.2" customHeight="1" x14ac:dyDescent="0.2">
      <c r="B687" s="30"/>
      <c r="C687" s="119" t="s">
        <v>961</v>
      </c>
      <c r="D687" s="119" t="s">
        <v>119</v>
      </c>
      <c r="E687" s="120" t="s">
        <v>962</v>
      </c>
      <c r="F687" s="121" t="s">
        <v>963</v>
      </c>
      <c r="G687" s="122" t="s">
        <v>787</v>
      </c>
      <c r="H687" s="123">
        <v>1</v>
      </c>
      <c r="I687" s="124">
        <v>1</v>
      </c>
      <c r="J687" s="124">
        <f>ROUND(I687*H687,2)</f>
        <v>1</v>
      </c>
      <c r="K687" s="121" t="s">
        <v>123</v>
      </c>
      <c r="L687" s="30"/>
      <c r="M687" s="125" t="s">
        <v>17</v>
      </c>
      <c r="N687" s="126" t="s">
        <v>38</v>
      </c>
      <c r="O687" s="127">
        <v>0</v>
      </c>
      <c r="P687" s="127">
        <f>O687*H687</f>
        <v>0</v>
      </c>
      <c r="Q687" s="127">
        <v>0</v>
      </c>
      <c r="R687" s="127">
        <f>Q687*H687</f>
        <v>0</v>
      </c>
      <c r="S687" s="127">
        <v>0</v>
      </c>
      <c r="T687" s="128">
        <f>S687*H687</f>
        <v>0</v>
      </c>
      <c r="AR687" s="129" t="s">
        <v>218</v>
      </c>
      <c r="AT687" s="129" t="s">
        <v>119</v>
      </c>
      <c r="AU687" s="129" t="s">
        <v>125</v>
      </c>
      <c r="AY687" s="18" t="s">
        <v>117</v>
      </c>
      <c r="BE687" s="130">
        <f>IF(N687="základní",J687,0)</f>
        <v>0</v>
      </c>
      <c r="BF687" s="130">
        <f>IF(N687="snížená",J687,0)</f>
        <v>1</v>
      </c>
      <c r="BG687" s="130">
        <f>IF(N687="zákl. přenesená",J687,0)</f>
        <v>0</v>
      </c>
      <c r="BH687" s="130">
        <f>IF(N687="sníž. přenesená",J687,0)</f>
        <v>0</v>
      </c>
      <c r="BI687" s="130">
        <f>IF(N687="nulová",J687,0)</f>
        <v>0</v>
      </c>
      <c r="BJ687" s="18" t="s">
        <v>125</v>
      </c>
      <c r="BK687" s="130">
        <f>ROUND(I687*H687,2)</f>
        <v>1</v>
      </c>
      <c r="BL687" s="18" t="s">
        <v>218</v>
      </c>
      <c r="BM687" s="129" t="s">
        <v>964</v>
      </c>
    </row>
    <row r="688" spans="2:65" s="1" customFormat="1" ht="11.25" x14ac:dyDescent="0.2">
      <c r="B688" s="30"/>
      <c r="D688" s="131" t="s">
        <v>127</v>
      </c>
      <c r="F688" s="132" t="s">
        <v>965</v>
      </c>
      <c r="L688" s="30"/>
      <c r="M688" s="133"/>
      <c r="T688" s="51"/>
      <c r="AT688" s="18" t="s">
        <v>127</v>
      </c>
      <c r="AU688" s="18" t="s">
        <v>125</v>
      </c>
    </row>
    <row r="689" spans="2:65" s="11" customFormat="1" ht="22.9" customHeight="1" x14ac:dyDescent="0.2">
      <c r="B689" s="108"/>
      <c r="D689" s="109" t="s">
        <v>65</v>
      </c>
      <c r="E689" s="117" t="s">
        <v>966</v>
      </c>
      <c r="F689" s="117" t="s">
        <v>967</v>
      </c>
      <c r="J689" s="118">
        <f>BK689</f>
        <v>572.99</v>
      </c>
      <c r="L689" s="108"/>
      <c r="M689" s="112"/>
      <c r="P689" s="113">
        <f>SUM(P690:P720)</f>
        <v>71.884926000000007</v>
      </c>
      <c r="R689" s="113">
        <f>SUM(R690:R720)</f>
        <v>0.16289796000000001</v>
      </c>
      <c r="T689" s="114">
        <f>SUM(T690:T720)</f>
        <v>0</v>
      </c>
      <c r="AR689" s="109" t="s">
        <v>125</v>
      </c>
      <c r="AT689" s="115" t="s">
        <v>65</v>
      </c>
      <c r="AU689" s="115" t="s">
        <v>71</v>
      </c>
      <c r="AY689" s="109" t="s">
        <v>117</v>
      </c>
      <c r="BK689" s="116">
        <f>SUM(BK690:BK720)</f>
        <v>572.99</v>
      </c>
    </row>
    <row r="690" spans="2:65" s="1" customFormat="1" ht="16.5" customHeight="1" x14ac:dyDescent="0.2">
      <c r="B690" s="30"/>
      <c r="C690" s="119" t="s">
        <v>968</v>
      </c>
      <c r="D690" s="119" t="s">
        <v>119</v>
      </c>
      <c r="E690" s="120" t="s">
        <v>969</v>
      </c>
      <c r="F690" s="121" t="s">
        <v>970</v>
      </c>
      <c r="G690" s="122" t="s">
        <v>122</v>
      </c>
      <c r="H690" s="123">
        <v>139.154</v>
      </c>
      <c r="I690" s="124">
        <v>1</v>
      </c>
      <c r="J690" s="124">
        <f>ROUND(I690*H690,2)</f>
        <v>139.15</v>
      </c>
      <c r="K690" s="121" t="s">
        <v>123</v>
      </c>
      <c r="L690" s="30"/>
      <c r="M690" s="125" t="s">
        <v>17</v>
      </c>
      <c r="N690" s="126" t="s">
        <v>38</v>
      </c>
      <c r="O690" s="127">
        <v>0.108</v>
      </c>
      <c r="P690" s="127">
        <f>O690*H690</f>
        <v>15.028632</v>
      </c>
      <c r="Q690" s="127">
        <v>4.0000000000000003E-5</v>
      </c>
      <c r="R690" s="127">
        <f>Q690*H690</f>
        <v>5.5661600000000006E-3</v>
      </c>
      <c r="S690" s="127">
        <v>0</v>
      </c>
      <c r="T690" s="128">
        <f>S690*H690</f>
        <v>0</v>
      </c>
      <c r="AR690" s="129" t="s">
        <v>218</v>
      </c>
      <c r="AT690" s="129" t="s">
        <v>119</v>
      </c>
      <c r="AU690" s="129" t="s">
        <v>125</v>
      </c>
      <c r="AY690" s="18" t="s">
        <v>117</v>
      </c>
      <c r="BE690" s="130">
        <f>IF(N690="základní",J690,0)</f>
        <v>0</v>
      </c>
      <c r="BF690" s="130">
        <f>IF(N690="snížená",J690,0)</f>
        <v>139.15</v>
      </c>
      <c r="BG690" s="130">
        <f>IF(N690="zákl. přenesená",J690,0)</f>
        <v>0</v>
      </c>
      <c r="BH690" s="130">
        <f>IF(N690="sníž. přenesená",J690,0)</f>
        <v>0</v>
      </c>
      <c r="BI690" s="130">
        <f>IF(N690="nulová",J690,0)</f>
        <v>0</v>
      </c>
      <c r="BJ690" s="18" t="s">
        <v>125</v>
      </c>
      <c r="BK690" s="130">
        <f>ROUND(I690*H690,2)</f>
        <v>139.15</v>
      </c>
      <c r="BL690" s="18" t="s">
        <v>218</v>
      </c>
      <c r="BM690" s="129" t="s">
        <v>971</v>
      </c>
    </row>
    <row r="691" spans="2:65" s="1" customFormat="1" ht="11.25" x14ac:dyDescent="0.2">
      <c r="B691" s="30"/>
      <c r="D691" s="131" t="s">
        <v>127</v>
      </c>
      <c r="F691" s="132" t="s">
        <v>972</v>
      </c>
      <c r="L691" s="30"/>
      <c r="M691" s="133"/>
      <c r="T691" s="51"/>
      <c r="AT691" s="18" t="s">
        <v>127</v>
      </c>
      <c r="AU691" s="18" t="s">
        <v>125</v>
      </c>
    </row>
    <row r="692" spans="2:65" s="12" customFormat="1" ht="11.25" x14ac:dyDescent="0.2">
      <c r="B692" s="134"/>
      <c r="D692" s="135" t="s">
        <v>129</v>
      </c>
      <c r="E692" s="136" t="s">
        <v>17</v>
      </c>
      <c r="F692" s="137" t="s">
        <v>581</v>
      </c>
      <c r="H692" s="136" t="s">
        <v>17</v>
      </c>
      <c r="L692" s="134"/>
      <c r="M692" s="138"/>
      <c r="T692" s="139"/>
      <c r="AT692" s="136" t="s">
        <v>129</v>
      </c>
      <c r="AU692" s="136" t="s">
        <v>125</v>
      </c>
      <c r="AV692" s="12" t="s">
        <v>71</v>
      </c>
      <c r="AW692" s="12" t="s">
        <v>28</v>
      </c>
      <c r="AX692" s="12" t="s">
        <v>66</v>
      </c>
      <c r="AY692" s="136" t="s">
        <v>117</v>
      </c>
    </row>
    <row r="693" spans="2:65" s="13" customFormat="1" ht="11.25" x14ac:dyDescent="0.2">
      <c r="B693" s="140"/>
      <c r="D693" s="135" t="s">
        <v>129</v>
      </c>
      <c r="E693" s="141" t="s">
        <v>17</v>
      </c>
      <c r="F693" s="142" t="s">
        <v>283</v>
      </c>
      <c r="H693" s="143">
        <v>40.067999999999998</v>
      </c>
      <c r="L693" s="140"/>
      <c r="M693" s="144"/>
      <c r="T693" s="145"/>
      <c r="AT693" s="141" t="s">
        <v>129</v>
      </c>
      <c r="AU693" s="141" t="s">
        <v>125</v>
      </c>
      <c r="AV693" s="13" t="s">
        <v>125</v>
      </c>
      <c r="AW693" s="13" t="s">
        <v>28</v>
      </c>
      <c r="AX693" s="13" t="s">
        <v>66</v>
      </c>
      <c r="AY693" s="141" t="s">
        <v>117</v>
      </c>
    </row>
    <row r="694" spans="2:65" s="13" customFormat="1" ht="11.25" x14ac:dyDescent="0.2">
      <c r="B694" s="140"/>
      <c r="D694" s="135" t="s">
        <v>129</v>
      </c>
      <c r="E694" s="141" t="s">
        <v>17</v>
      </c>
      <c r="F694" s="142" t="s">
        <v>582</v>
      </c>
      <c r="H694" s="143">
        <v>96.313999999999993</v>
      </c>
      <c r="L694" s="140"/>
      <c r="M694" s="144"/>
      <c r="T694" s="145"/>
      <c r="AT694" s="141" t="s">
        <v>129</v>
      </c>
      <c r="AU694" s="141" t="s">
        <v>125</v>
      </c>
      <c r="AV694" s="13" t="s">
        <v>125</v>
      </c>
      <c r="AW694" s="13" t="s">
        <v>28</v>
      </c>
      <c r="AX694" s="13" t="s">
        <v>66</v>
      </c>
      <c r="AY694" s="141" t="s">
        <v>117</v>
      </c>
    </row>
    <row r="695" spans="2:65" s="13" customFormat="1" ht="11.25" x14ac:dyDescent="0.2">
      <c r="B695" s="140"/>
      <c r="D695" s="135" t="s">
        <v>129</v>
      </c>
      <c r="E695" s="141" t="s">
        <v>17</v>
      </c>
      <c r="F695" s="142" t="s">
        <v>583</v>
      </c>
      <c r="H695" s="143">
        <v>2.7719999999999998</v>
      </c>
      <c r="L695" s="140"/>
      <c r="M695" s="144"/>
      <c r="T695" s="145"/>
      <c r="AT695" s="141" t="s">
        <v>129</v>
      </c>
      <c r="AU695" s="141" t="s">
        <v>125</v>
      </c>
      <c r="AV695" s="13" t="s">
        <v>125</v>
      </c>
      <c r="AW695" s="13" t="s">
        <v>28</v>
      </c>
      <c r="AX695" s="13" t="s">
        <v>66</v>
      </c>
      <c r="AY695" s="141" t="s">
        <v>117</v>
      </c>
    </row>
    <row r="696" spans="2:65" s="14" customFormat="1" ht="11.25" x14ac:dyDescent="0.2">
      <c r="B696" s="146"/>
      <c r="D696" s="135" t="s">
        <v>129</v>
      </c>
      <c r="E696" s="147" t="s">
        <v>17</v>
      </c>
      <c r="F696" s="148" t="s">
        <v>140</v>
      </c>
      <c r="H696" s="149">
        <v>139.154</v>
      </c>
      <c r="L696" s="146"/>
      <c r="M696" s="150"/>
      <c r="T696" s="151"/>
      <c r="AT696" s="147" t="s">
        <v>129</v>
      </c>
      <c r="AU696" s="147" t="s">
        <v>125</v>
      </c>
      <c r="AV696" s="14" t="s">
        <v>124</v>
      </c>
      <c r="AW696" s="14" t="s">
        <v>28</v>
      </c>
      <c r="AX696" s="14" t="s">
        <v>71</v>
      </c>
      <c r="AY696" s="147" t="s">
        <v>117</v>
      </c>
    </row>
    <row r="697" spans="2:65" s="1" customFormat="1" ht="16.5" customHeight="1" x14ac:dyDescent="0.2">
      <c r="B697" s="30"/>
      <c r="C697" s="119" t="s">
        <v>973</v>
      </c>
      <c r="D697" s="119" t="s">
        <v>119</v>
      </c>
      <c r="E697" s="120" t="s">
        <v>974</v>
      </c>
      <c r="F697" s="121" t="s">
        <v>975</v>
      </c>
      <c r="G697" s="122" t="s">
        <v>122</v>
      </c>
      <c r="H697" s="123">
        <v>9</v>
      </c>
      <c r="I697" s="124">
        <v>1</v>
      </c>
      <c r="J697" s="124">
        <f>ROUND(I697*H697,2)</f>
        <v>9</v>
      </c>
      <c r="K697" s="121" t="s">
        <v>123</v>
      </c>
      <c r="L697" s="30"/>
      <c r="M697" s="125" t="s">
        <v>17</v>
      </c>
      <c r="N697" s="126" t="s">
        <v>38</v>
      </c>
      <c r="O697" s="127">
        <v>0.16700000000000001</v>
      </c>
      <c r="P697" s="127">
        <f>O697*H697</f>
        <v>1.5030000000000001</v>
      </c>
      <c r="Q697" s="127">
        <v>6.0000000000000002E-5</v>
      </c>
      <c r="R697" s="127">
        <f>Q697*H697</f>
        <v>5.4000000000000001E-4</v>
      </c>
      <c r="S697" s="127">
        <v>0</v>
      </c>
      <c r="T697" s="128">
        <f>S697*H697</f>
        <v>0</v>
      </c>
      <c r="AR697" s="129" t="s">
        <v>218</v>
      </c>
      <c r="AT697" s="129" t="s">
        <v>119</v>
      </c>
      <c r="AU697" s="129" t="s">
        <v>125</v>
      </c>
      <c r="AY697" s="18" t="s">
        <v>117</v>
      </c>
      <c r="BE697" s="130">
        <f>IF(N697="základní",J697,0)</f>
        <v>0</v>
      </c>
      <c r="BF697" s="130">
        <f>IF(N697="snížená",J697,0)</f>
        <v>9</v>
      </c>
      <c r="BG697" s="130">
        <f>IF(N697="zákl. přenesená",J697,0)</f>
        <v>0</v>
      </c>
      <c r="BH697" s="130">
        <f>IF(N697="sníž. přenesená",J697,0)</f>
        <v>0</v>
      </c>
      <c r="BI697" s="130">
        <f>IF(N697="nulová",J697,0)</f>
        <v>0</v>
      </c>
      <c r="BJ697" s="18" t="s">
        <v>125</v>
      </c>
      <c r="BK697" s="130">
        <f>ROUND(I697*H697,2)</f>
        <v>9</v>
      </c>
      <c r="BL697" s="18" t="s">
        <v>218</v>
      </c>
      <c r="BM697" s="129" t="s">
        <v>976</v>
      </c>
    </row>
    <row r="698" spans="2:65" s="1" customFormat="1" ht="11.25" x14ac:dyDescent="0.2">
      <c r="B698" s="30"/>
      <c r="D698" s="131" t="s">
        <v>127</v>
      </c>
      <c r="F698" s="132" t="s">
        <v>977</v>
      </c>
      <c r="L698" s="30"/>
      <c r="M698" s="133"/>
      <c r="T698" s="51"/>
      <c r="AT698" s="18" t="s">
        <v>127</v>
      </c>
      <c r="AU698" s="18" t="s">
        <v>125</v>
      </c>
    </row>
    <row r="699" spans="2:65" s="12" customFormat="1" ht="11.25" x14ac:dyDescent="0.2">
      <c r="B699" s="134"/>
      <c r="D699" s="135" t="s">
        <v>129</v>
      </c>
      <c r="E699" s="136" t="s">
        <v>17</v>
      </c>
      <c r="F699" s="137" t="s">
        <v>978</v>
      </c>
      <c r="H699" s="136" t="s">
        <v>17</v>
      </c>
      <c r="L699" s="134"/>
      <c r="M699" s="138"/>
      <c r="T699" s="139"/>
      <c r="AT699" s="136" t="s">
        <v>129</v>
      </c>
      <c r="AU699" s="136" t="s">
        <v>125</v>
      </c>
      <c r="AV699" s="12" t="s">
        <v>71</v>
      </c>
      <c r="AW699" s="12" t="s">
        <v>28</v>
      </c>
      <c r="AX699" s="12" t="s">
        <v>66</v>
      </c>
      <c r="AY699" s="136" t="s">
        <v>117</v>
      </c>
    </row>
    <row r="700" spans="2:65" s="13" customFormat="1" ht="11.25" x14ac:dyDescent="0.2">
      <c r="B700" s="140"/>
      <c r="D700" s="135" t="s">
        <v>129</v>
      </c>
      <c r="E700" s="141" t="s">
        <v>17</v>
      </c>
      <c r="F700" s="142" t="s">
        <v>979</v>
      </c>
      <c r="H700" s="143">
        <v>9</v>
      </c>
      <c r="L700" s="140"/>
      <c r="M700" s="144"/>
      <c r="T700" s="145"/>
      <c r="AT700" s="141" t="s">
        <v>129</v>
      </c>
      <c r="AU700" s="141" t="s">
        <v>125</v>
      </c>
      <c r="AV700" s="13" t="s">
        <v>125</v>
      </c>
      <c r="AW700" s="13" t="s">
        <v>28</v>
      </c>
      <c r="AX700" s="13" t="s">
        <v>71</v>
      </c>
      <c r="AY700" s="141" t="s">
        <v>117</v>
      </c>
    </row>
    <row r="701" spans="2:65" s="1" customFormat="1" ht="16.5" customHeight="1" x14ac:dyDescent="0.2">
      <c r="B701" s="30"/>
      <c r="C701" s="119" t="s">
        <v>980</v>
      </c>
      <c r="D701" s="119" t="s">
        <v>119</v>
      </c>
      <c r="E701" s="120" t="s">
        <v>981</v>
      </c>
      <c r="F701" s="121" t="s">
        <v>982</v>
      </c>
      <c r="G701" s="122" t="s">
        <v>122</v>
      </c>
      <c r="H701" s="123">
        <v>9</v>
      </c>
      <c r="I701" s="124">
        <v>1</v>
      </c>
      <c r="J701" s="124">
        <f>ROUND(I701*H701,2)</f>
        <v>9</v>
      </c>
      <c r="K701" s="121" t="s">
        <v>123</v>
      </c>
      <c r="L701" s="30"/>
      <c r="M701" s="125" t="s">
        <v>17</v>
      </c>
      <c r="N701" s="126" t="s">
        <v>38</v>
      </c>
      <c r="O701" s="127">
        <v>0.16600000000000001</v>
      </c>
      <c r="P701" s="127">
        <f>O701*H701</f>
        <v>1.494</v>
      </c>
      <c r="Q701" s="127">
        <v>1.3999999999999999E-4</v>
      </c>
      <c r="R701" s="127">
        <f>Q701*H701</f>
        <v>1.2599999999999998E-3</v>
      </c>
      <c r="S701" s="127">
        <v>0</v>
      </c>
      <c r="T701" s="128">
        <f>S701*H701</f>
        <v>0</v>
      </c>
      <c r="AR701" s="129" t="s">
        <v>218</v>
      </c>
      <c r="AT701" s="129" t="s">
        <v>119</v>
      </c>
      <c r="AU701" s="129" t="s">
        <v>125</v>
      </c>
      <c r="AY701" s="18" t="s">
        <v>117</v>
      </c>
      <c r="BE701" s="130">
        <f>IF(N701="základní",J701,0)</f>
        <v>0</v>
      </c>
      <c r="BF701" s="130">
        <f>IF(N701="snížená",J701,0)</f>
        <v>9</v>
      </c>
      <c r="BG701" s="130">
        <f>IF(N701="zákl. přenesená",J701,0)</f>
        <v>0</v>
      </c>
      <c r="BH701" s="130">
        <f>IF(N701="sníž. přenesená",J701,0)</f>
        <v>0</v>
      </c>
      <c r="BI701" s="130">
        <f>IF(N701="nulová",J701,0)</f>
        <v>0</v>
      </c>
      <c r="BJ701" s="18" t="s">
        <v>125</v>
      </c>
      <c r="BK701" s="130">
        <f>ROUND(I701*H701,2)</f>
        <v>9</v>
      </c>
      <c r="BL701" s="18" t="s">
        <v>218</v>
      </c>
      <c r="BM701" s="129" t="s">
        <v>983</v>
      </c>
    </row>
    <row r="702" spans="2:65" s="1" customFormat="1" ht="11.25" x14ac:dyDescent="0.2">
      <c r="B702" s="30"/>
      <c r="D702" s="131" t="s">
        <v>127</v>
      </c>
      <c r="F702" s="132" t="s">
        <v>984</v>
      </c>
      <c r="L702" s="30"/>
      <c r="M702" s="133"/>
      <c r="T702" s="51"/>
      <c r="AT702" s="18" t="s">
        <v>127</v>
      </c>
      <c r="AU702" s="18" t="s">
        <v>125</v>
      </c>
    </row>
    <row r="703" spans="2:65" s="1" customFormat="1" ht="16.5" customHeight="1" x14ac:dyDescent="0.2">
      <c r="B703" s="30"/>
      <c r="C703" s="119" t="s">
        <v>985</v>
      </c>
      <c r="D703" s="119" t="s">
        <v>119</v>
      </c>
      <c r="E703" s="120" t="s">
        <v>986</v>
      </c>
      <c r="F703" s="121" t="s">
        <v>987</v>
      </c>
      <c r="G703" s="122" t="s">
        <v>122</v>
      </c>
      <c r="H703" s="123">
        <v>9</v>
      </c>
      <c r="I703" s="124">
        <v>1</v>
      </c>
      <c r="J703" s="124">
        <f>ROUND(I703*H703,2)</f>
        <v>9</v>
      </c>
      <c r="K703" s="121" t="s">
        <v>123</v>
      </c>
      <c r="L703" s="30"/>
      <c r="M703" s="125" t="s">
        <v>17</v>
      </c>
      <c r="N703" s="126" t="s">
        <v>38</v>
      </c>
      <c r="O703" s="127">
        <v>0.17199999999999999</v>
      </c>
      <c r="P703" s="127">
        <f>O703*H703</f>
        <v>1.5479999999999998</v>
      </c>
      <c r="Q703" s="127">
        <v>1.2E-4</v>
      </c>
      <c r="R703" s="127">
        <f>Q703*H703</f>
        <v>1.08E-3</v>
      </c>
      <c r="S703" s="127">
        <v>0</v>
      </c>
      <c r="T703" s="128">
        <f>S703*H703</f>
        <v>0</v>
      </c>
      <c r="AR703" s="129" t="s">
        <v>218</v>
      </c>
      <c r="AT703" s="129" t="s">
        <v>119</v>
      </c>
      <c r="AU703" s="129" t="s">
        <v>125</v>
      </c>
      <c r="AY703" s="18" t="s">
        <v>117</v>
      </c>
      <c r="BE703" s="130">
        <f>IF(N703="základní",J703,0)</f>
        <v>0</v>
      </c>
      <c r="BF703" s="130">
        <f>IF(N703="snížená",J703,0)</f>
        <v>9</v>
      </c>
      <c r="BG703" s="130">
        <f>IF(N703="zákl. přenesená",J703,0)</f>
        <v>0</v>
      </c>
      <c r="BH703" s="130">
        <f>IF(N703="sníž. přenesená",J703,0)</f>
        <v>0</v>
      </c>
      <c r="BI703" s="130">
        <f>IF(N703="nulová",J703,0)</f>
        <v>0</v>
      </c>
      <c r="BJ703" s="18" t="s">
        <v>125</v>
      </c>
      <c r="BK703" s="130">
        <f>ROUND(I703*H703,2)</f>
        <v>9</v>
      </c>
      <c r="BL703" s="18" t="s">
        <v>218</v>
      </c>
      <c r="BM703" s="129" t="s">
        <v>988</v>
      </c>
    </row>
    <row r="704" spans="2:65" s="1" customFormat="1" ht="11.25" x14ac:dyDescent="0.2">
      <c r="B704" s="30"/>
      <c r="D704" s="131" t="s">
        <v>127</v>
      </c>
      <c r="F704" s="132" t="s">
        <v>989</v>
      </c>
      <c r="L704" s="30"/>
      <c r="M704" s="133"/>
      <c r="T704" s="51"/>
      <c r="AT704" s="18" t="s">
        <v>127</v>
      </c>
      <c r="AU704" s="18" t="s">
        <v>125</v>
      </c>
    </row>
    <row r="705" spans="2:65" s="1" customFormat="1" ht="24.2" customHeight="1" x14ac:dyDescent="0.2">
      <c r="B705" s="30"/>
      <c r="C705" s="119" t="s">
        <v>990</v>
      </c>
      <c r="D705" s="119" t="s">
        <v>119</v>
      </c>
      <c r="E705" s="120" t="s">
        <v>991</v>
      </c>
      <c r="F705" s="121" t="s">
        <v>992</v>
      </c>
      <c r="G705" s="122" t="s">
        <v>122</v>
      </c>
      <c r="H705" s="123">
        <v>166.83500000000001</v>
      </c>
      <c r="I705" s="124">
        <v>1</v>
      </c>
      <c r="J705" s="124">
        <f>ROUND(I705*H705,2)</f>
        <v>166.84</v>
      </c>
      <c r="K705" s="121" t="s">
        <v>123</v>
      </c>
      <c r="L705" s="30"/>
      <c r="M705" s="125" t="s">
        <v>17</v>
      </c>
      <c r="N705" s="126" t="s">
        <v>38</v>
      </c>
      <c r="O705" s="127">
        <v>7.4999999999999997E-2</v>
      </c>
      <c r="P705" s="127">
        <f>O705*H705</f>
        <v>12.512625</v>
      </c>
      <c r="Q705" s="127">
        <v>1.3999999999999999E-4</v>
      </c>
      <c r="R705" s="127">
        <f>Q705*H705</f>
        <v>2.33569E-2</v>
      </c>
      <c r="S705" s="127">
        <v>0</v>
      </c>
      <c r="T705" s="128">
        <f>S705*H705</f>
        <v>0</v>
      </c>
      <c r="AR705" s="129" t="s">
        <v>218</v>
      </c>
      <c r="AT705" s="129" t="s">
        <v>119</v>
      </c>
      <c r="AU705" s="129" t="s">
        <v>125</v>
      </c>
      <c r="AY705" s="18" t="s">
        <v>117</v>
      </c>
      <c r="BE705" s="130">
        <f>IF(N705="základní",J705,0)</f>
        <v>0</v>
      </c>
      <c r="BF705" s="130">
        <f>IF(N705="snížená",J705,0)</f>
        <v>166.84</v>
      </c>
      <c r="BG705" s="130">
        <f>IF(N705="zákl. přenesená",J705,0)</f>
        <v>0</v>
      </c>
      <c r="BH705" s="130">
        <f>IF(N705="sníž. přenesená",J705,0)</f>
        <v>0</v>
      </c>
      <c r="BI705" s="130">
        <f>IF(N705="nulová",J705,0)</f>
        <v>0</v>
      </c>
      <c r="BJ705" s="18" t="s">
        <v>125</v>
      </c>
      <c r="BK705" s="130">
        <f>ROUND(I705*H705,2)</f>
        <v>166.84</v>
      </c>
      <c r="BL705" s="18" t="s">
        <v>218</v>
      </c>
      <c r="BM705" s="129" t="s">
        <v>993</v>
      </c>
    </row>
    <row r="706" spans="2:65" s="1" customFormat="1" ht="11.25" x14ac:dyDescent="0.2">
      <c r="B706" s="30"/>
      <c r="D706" s="131" t="s">
        <v>127</v>
      </c>
      <c r="F706" s="132" t="s">
        <v>994</v>
      </c>
      <c r="L706" s="30"/>
      <c r="M706" s="133"/>
      <c r="T706" s="51"/>
      <c r="AT706" s="18" t="s">
        <v>127</v>
      </c>
      <c r="AU706" s="18" t="s">
        <v>125</v>
      </c>
    </row>
    <row r="707" spans="2:65" s="12" customFormat="1" ht="11.25" x14ac:dyDescent="0.2">
      <c r="B707" s="134"/>
      <c r="D707" s="135" t="s">
        <v>129</v>
      </c>
      <c r="E707" s="136" t="s">
        <v>17</v>
      </c>
      <c r="F707" s="137" t="s">
        <v>995</v>
      </c>
      <c r="H707" s="136" t="s">
        <v>17</v>
      </c>
      <c r="L707" s="134"/>
      <c r="M707" s="138"/>
      <c r="T707" s="139"/>
      <c r="AT707" s="136" t="s">
        <v>129</v>
      </c>
      <c r="AU707" s="136" t="s">
        <v>125</v>
      </c>
      <c r="AV707" s="12" t="s">
        <v>71</v>
      </c>
      <c r="AW707" s="12" t="s">
        <v>28</v>
      </c>
      <c r="AX707" s="12" t="s">
        <v>66</v>
      </c>
      <c r="AY707" s="136" t="s">
        <v>117</v>
      </c>
    </row>
    <row r="708" spans="2:65" s="13" customFormat="1" ht="11.25" x14ac:dyDescent="0.2">
      <c r="B708" s="140"/>
      <c r="D708" s="135" t="s">
        <v>129</v>
      </c>
      <c r="E708" s="141" t="s">
        <v>17</v>
      </c>
      <c r="F708" s="142" t="s">
        <v>277</v>
      </c>
      <c r="H708" s="143">
        <v>76.608000000000004</v>
      </c>
      <c r="L708" s="140"/>
      <c r="M708" s="144"/>
      <c r="T708" s="145"/>
      <c r="AT708" s="141" t="s">
        <v>129</v>
      </c>
      <c r="AU708" s="141" t="s">
        <v>125</v>
      </c>
      <c r="AV708" s="13" t="s">
        <v>125</v>
      </c>
      <c r="AW708" s="13" t="s">
        <v>28</v>
      </c>
      <c r="AX708" s="13" t="s">
        <v>66</v>
      </c>
      <c r="AY708" s="141" t="s">
        <v>117</v>
      </c>
    </row>
    <row r="709" spans="2:65" s="13" customFormat="1" ht="11.25" x14ac:dyDescent="0.2">
      <c r="B709" s="140"/>
      <c r="D709" s="135" t="s">
        <v>129</v>
      </c>
      <c r="E709" s="141" t="s">
        <v>17</v>
      </c>
      <c r="F709" s="142" t="s">
        <v>278</v>
      </c>
      <c r="H709" s="143">
        <v>110.41</v>
      </c>
      <c r="L709" s="140"/>
      <c r="M709" s="144"/>
      <c r="T709" s="145"/>
      <c r="AT709" s="141" t="s">
        <v>129</v>
      </c>
      <c r="AU709" s="141" t="s">
        <v>125</v>
      </c>
      <c r="AV709" s="13" t="s">
        <v>125</v>
      </c>
      <c r="AW709" s="13" t="s">
        <v>28</v>
      </c>
      <c r="AX709" s="13" t="s">
        <v>66</v>
      </c>
      <c r="AY709" s="141" t="s">
        <v>117</v>
      </c>
    </row>
    <row r="710" spans="2:65" s="13" customFormat="1" ht="11.25" x14ac:dyDescent="0.2">
      <c r="B710" s="140"/>
      <c r="D710" s="135" t="s">
        <v>129</v>
      </c>
      <c r="E710" s="141" t="s">
        <v>17</v>
      </c>
      <c r="F710" s="142" t="s">
        <v>996</v>
      </c>
      <c r="H710" s="143">
        <v>28.245999999999999</v>
      </c>
      <c r="L710" s="140"/>
      <c r="M710" s="144"/>
      <c r="T710" s="145"/>
      <c r="AT710" s="141" t="s">
        <v>129</v>
      </c>
      <c r="AU710" s="141" t="s">
        <v>125</v>
      </c>
      <c r="AV710" s="13" t="s">
        <v>125</v>
      </c>
      <c r="AW710" s="13" t="s">
        <v>28</v>
      </c>
      <c r="AX710" s="13" t="s">
        <v>66</v>
      </c>
      <c r="AY710" s="141" t="s">
        <v>117</v>
      </c>
    </row>
    <row r="711" spans="2:65" s="13" customFormat="1" ht="11.25" x14ac:dyDescent="0.2">
      <c r="B711" s="140"/>
      <c r="D711" s="135" t="s">
        <v>129</v>
      </c>
      <c r="E711" s="141" t="s">
        <v>17</v>
      </c>
      <c r="F711" s="142" t="s">
        <v>280</v>
      </c>
      <c r="H711" s="143">
        <v>22.981999999999999</v>
      </c>
      <c r="L711" s="140"/>
      <c r="M711" s="144"/>
      <c r="T711" s="145"/>
      <c r="AT711" s="141" t="s">
        <v>129</v>
      </c>
      <c r="AU711" s="141" t="s">
        <v>125</v>
      </c>
      <c r="AV711" s="13" t="s">
        <v>125</v>
      </c>
      <c r="AW711" s="13" t="s">
        <v>28</v>
      </c>
      <c r="AX711" s="13" t="s">
        <v>66</v>
      </c>
      <c r="AY711" s="141" t="s">
        <v>117</v>
      </c>
    </row>
    <row r="712" spans="2:65" s="13" customFormat="1" ht="11.25" x14ac:dyDescent="0.2">
      <c r="B712" s="140"/>
      <c r="D712" s="135" t="s">
        <v>129</v>
      </c>
      <c r="E712" s="141" t="s">
        <v>17</v>
      </c>
      <c r="F712" s="142" t="s">
        <v>997</v>
      </c>
      <c r="H712" s="143">
        <v>1.7470000000000001</v>
      </c>
      <c r="L712" s="140"/>
      <c r="M712" s="144"/>
      <c r="T712" s="145"/>
      <c r="AT712" s="141" t="s">
        <v>129</v>
      </c>
      <c r="AU712" s="141" t="s">
        <v>125</v>
      </c>
      <c r="AV712" s="13" t="s">
        <v>125</v>
      </c>
      <c r="AW712" s="13" t="s">
        <v>28</v>
      </c>
      <c r="AX712" s="13" t="s">
        <v>66</v>
      </c>
      <c r="AY712" s="141" t="s">
        <v>117</v>
      </c>
    </row>
    <row r="713" spans="2:65" s="13" customFormat="1" ht="11.25" x14ac:dyDescent="0.2">
      <c r="B713" s="140"/>
      <c r="D713" s="135" t="s">
        <v>129</v>
      </c>
      <c r="E713" s="141" t="s">
        <v>17</v>
      </c>
      <c r="F713" s="142" t="s">
        <v>998</v>
      </c>
      <c r="H713" s="143">
        <v>-73.158000000000001</v>
      </c>
      <c r="L713" s="140"/>
      <c r="M713" s="144"/>
      <c r="T713" s="145"/>
      <c r="AT713" s="141" t="s">
        <v>129</v>
      </c>
      <c r="AU713" s="141" t="s">
        <v>125</v>
      </c>
      <c r="AV713" s="13" t="s">
        <v>125</v>
      </c>
      <c r="AW713" s="13" t="s">
        <v>28</v>
      </c>
      <c r="AX713" s="13" t="s">
        <v>66</v>
      </c>
      <c r="AY713" s="141" t="s">
        <v>117</v>
      </c>
    </row>
    <row r="714" spans="2:65" s="14" customFormat="1" ht="11.25" x14ac:dyDescent="0.2">
      <c r="B714" s="146"/>
      <c r="D714" s="135" t="s">
        <v>129</v>
      </c>
      <c r="E714" s="147" t="s">
        <v>17</v>
      </c>
      <c r="F714" s="148" t="s">
        <v>140</v>
      </c>
      <c r="H714" s="149">
        <v>166.83500000000004</v>
      </c>
      <c r="L714" s="146"/>
      <c r="M714" s="150"/>
      <c r="T714" s="151"/>
      <c r="AT714" s="147" t="s">
        <v>129</v>
      </c>
      <c r="AU714" s="147" t="s">
        <v>125</v>
      </c>
      <c r="AV714" s="14" t="s">
        <v>124</v>
      </c>
      <c r="AW714" s="14" t="s">
        <v>28</v>
      </c>
      <c r="AX714" s="14" t="s">
        <v>71</v>
      </c>
      <c r="AY714" s="147" t="s">
        <v>117</v>
      </c>
    </row>
    <row r="715" spans="2:65" s="1" customFormat="1" ht="24.2" customHeight="1" x14ac:dyDescent="0.2">
      <c r="B715" s="30"/>
      <c r="C715" s="119" t="s">
        <v>999</v>
      </c>
      <c r="D715" s="119" t="s">
        <v>119</v>
      </c>
      <c r="E715" s="120" t="s">
        <v>1000</v>
      </c>
      <c r="F715" s="121" t="s">
        <v>1001</v>
      </c>
      <c r="G715" s="122" t="s">
        <v>122</v>
      </c>
      <c r="H715" s="123">
        <v>166.83500000000001</v>
      </c>
      <c r="I715" s="124">
        <v>1</v>
      </c>
      <c r="J715" s="124">
        <f>ROUND(I715*H715,2)</f>
        <v>166.84</v>
      </c>
      <c r="K715" s="121" t="s">
        <v>123</v>
      </c>
      <c r="L715" s="30"/>
      <c r="M715" s="125" t="s">
        <v>17</v>
      </c>
      <c r="N715" s="126" t="s">
        <v>38</v>
      </c>
      <c r="O715" s="127">
        <v>0.189</v>
      </c>
      <c r="P715" s="127">
        <f>O715*H715</f>
        <v>31.531815000000002</v>
      </c>
      <c r="Q715" s="127">
        <v>7.2000000000000005E-4</v>
      </c>
      <c r="R715" s="127">
        <f>Q715*H715</f>
        <v>0.12012120000000001</v>
      </c>
      <c r="S715" s="127">
        <v>0</v>
      </c>
      <c r="T715" s="128">
        <f>S715*H715</f>
        <v>0</v>
      </c>
      <c r="AR715" s="129" t="s">
        <v>218</v>
      </c>
      <c r="AT715" s="129" t="s">
        <v>119</v>
      </c>
      <c r="AU715" s="129" t="s">
        <v>125</v>
      </c>
      <c r="AY715" s="18" t="s">
        <v>117</v>
      </c>
      <c r="BE715" s="130">
        <f>IF(N715="základní",J715,0)</f>
        <v>0</v>
      </c>
      <c r="BF715" s="130">
        <f>IF(N715="snížená",J715,0)</f>
        <v>166.84</v>
      </c>
      <c r="BG715" s="130">
        <f>IF(N715="zákl. přenesená",J715,0)</f>
        <v>0</v>
      </c>
      <c r="BH715" s="130">
        <f>IF(N715="sníž. přenesená",J715,0)</f>
        <v>0</v>
      </c>
      <c r="BI715" s="130">
        <f>IF(N715="nulová",J715,0)</f>
        <v>0</v>
      </c>
      <c r="BJ715" s="18" t="s">
        <v>125</v>
      </c>
      <c r="BK715" s="130">
        <f>ROUND(I715*H715,2)</f>
        <v>166.84</v>
      </c>
      <c r="BL715" s="18" t="s">
        <v>218</v>
      </c>
      <c r="BM715" s="129" t="s">
        <v>1002</v>
      </c>
    </row>
    <row r="716" spans="2:65" s="1" customFormat="1" ht="11.25" x14ac:dyDescent="0.2">
      <c r="B716" s="30"/>
      <c r="D716" s="131" t="s">
        <v>127</v>
      </c>
      <c r="F716" s="132" t="s">
        <v>1003</v>
      </c>
      <c r="L716" s="30"/>
      <c r="M716" s="133"/>
      <c r="T716" s="51"/>
      <c r="AT716" s="18" t="s">
        <v>127</v>
      </c>
      <c r="AU716" s="18" t="s">
        <v>125</v>
      </c>
    </row>
    <row r="717" spans="2:65" s="1" customFormat="1" ht="24.2" customHeight="1" x14ac:dyDescent="0.2">
      <c r="B717" s="30"/>
      <c r="C717" s="119" t="s">
        <v>1004</v>
      </c>
      <c r="D717" s="119" t="s">
        <v>119</v>
      </c>
      <c r="E717" s="120" t="s">
        <v>1005</v>
      </c>
      <c r="F717" s="121" t="s">
        <v>1006</v>
      </c>
      <c r="G717" s="122" t="s">
        <v>122</v>
      </c>
      <c r="H717" s="123">
        <v>73.158000000000001</v>
      </c>
      <c r="I717" s="124">
        <v>1</v>
      </c>
      <c r="J717" s="124">
        <f>ROUND(I717*H717,2)</f>
        <v>73.16</v>
      </c>
      <c r="K717" s="121" t="s">
        <v>123</v>
      </c>
      <c r="L717" s="30"/>
      <c r="M717" s="125" t="s">
        <v>17</v>
      </c>
      <c r="N717" s="126" t="s">
        <v>38</v>
      </c>
      <c r="O717" s="127">
        <v>0.113</v>
      </c>
      <c r="P717" s="127">
        <f>O717*H717</f>
        <v>8.2668540000000004</v>
      </c>
      <c r="Q717" s="127">
        <v>1.4999999999999999E-4</v>
      </c>
      <c r="R717" s="127">
        <f>Q717*H717</f>
        <v>1.0973699999999999E-2</v>
      </c>
      <c r="S717" s="127">
        <v>0</v>
      </c>
      <c r="T717" s="128">
        <f>S717*H717</f>
        <v>0</v>
      </c>
      <c r="AR717" s="129" t="s">
        <v>218</v>
      </c>
      <c r="AT717" s="129" t="s">
        <v>119</v>
      </c>
      <c r="AU717" s="129" t="s">
        <v>125</v>
      </c>
      <c r="AY717" s="18" t="s">
        <v>117</v>
      </c>
      <c r="BE717" s="130">
        <f>IF(N717="základní",J717,0)</f>
        <v>0</v>
      </c>
      <c r="BF717" s="130">
        <f>IF(N717="snížená",J717,0)</f>
        <v>73.16</v>
      </c>
      <c r="BG717" s="130">
        <f>IF(N717="zákl. přenesená",J717,0)</f>
        <v>0</v>
      </c>
      <c r="BH717" s="130">
        <f>IF(N717="sníž. přenesená",J717,0)</f>
        <v>0</v>
      </c>
      <c r="BI717" s="130">
        <f>IF(N717="nulová",J717,0)</f>
        <v>0</v>
      </c>
      <c r="BJ717" s="18" t="s">
        <v>125</v>
      </c>
      <c r="BK717" s="130">
        <f>ROUND(I717*H717,2)</f>
        <v>73.16</v>
      </c>
      <c r="BL717" s="18" t="s">
        <v>218</v>
      </c>
      <c r="BM717" s="129" t="s">
        <v>1007</v>
      </c>
    </row>
    <row r="718" spans="2:65" s="1" customFormat="1" ht="11.25" x14ac:dyDescent="0.2">
      <c r="B718" s="30"/>
      <c r="D718" s="131" t="s">
        <v>127</v>
      </c>
      <c r="F718" s="132" t="s">
        <v>1008</v>
      </c>
      <c r="L718" s="30"/>
      <c r="M718" s="133"/>
      <c r="T718" s="51"/>
      <c r="AT718" s="18" t="s">
        <v>127</v>
      </c>
      <c r="AU718" s="18" t="s">
        <v>125</v>
      </c>
    </row>
    <row r="719" spans="2:65" s="12" customFormat="1" ht="11.25" x14ac:dyDescent="0.2">
      <c r="B719" s="134"/>
      <c r="D719" s="135" t="s">
        <v>129</v>
      </c>
      <c r="E719" s="136" t="s">
        <v>17</v>
      </c>
      <c r="F719" s="137" t="s">
        <v>1009</v>
      </c>
      <c r="H719" s="136" t="s">
        <v>17</v>
      </c>
      <c r="L719" s="134"/>
      <c r="M719" s="138"/>
      <c r="T719" s="139"/>
      <c r="AT719" s="136" t="s">
        <v>129</v>
      </c>
      <c r="AU719" s="136" t="s">
        <v>125</v>
      </c>
      <c r="AV719" s="12" t="s">
        <v>71</v>
      </c>
      <c r="AW719" s="12" t="s">
        <v>28</v>
      </c>
      <c r="AX719" s="12" t="s">
        <v>66</v>
      </c>
      <c r="AY719" s="136" t="s">
        <v>117</v>
      </c>
    </row>
    <row r="720" spans="2:65" s="13" customFormat="1" ht="11.25" x14ac:dyDescent="0.2">
      <c r="B720" s="140"/>
      <c r="D720" s="135" t="s">
        <v>129</v>
      </c>
      <c r="E720" s="141" t="s">
        <v>17</v>
      </c>
      <c r="F720" s="142" t="s">
        <v>1010</v>
      </c>
      <c r="H720" s="143">
        <v>73.158000000000001</v>
      </c>
      <c r="L720" s="140"/>
      <c r="M720" s="144"/>
      <c r="T720" s="145"/>
      <c r="AT720" s="141" t="s">
        <v>129</v>
      </c>
      <c r="AU720" s="141" t="s">
        <v>125</v>
      </c>
      <c r="AV720" s="13" t="s">
        <v>125</v>
      </c>
      <c r="AW720" s="13" t="s">
        <v>28</v>
      </c>
      <c r="AX720" s="13" t="s">
        <v>71</v>
      </c>
      <c r="AY720" s="141" t="s">
        <v>117</v>
      </c>
    </row>
    <row r="721" spans="2:65" s="11" customFormat="1" ht="22.9" customHeight="1" x14ac:dyDescent="0.2">
      <c r="B721" s="108"/>
      <c r="D721" s="109" t="s">
        <v>65</v>
      </c>
      <c r="E721" s="117" t="s">
        <v>1011</v>
      </c>
      <c r="F721" s="117" t="s">
        <v>1012</v>
      </c>
      <c r="J721" s="118">
        <f>BK721</f>
        <v>1423.35</v>
      </c>
      <c r="L721" s="108"/>
      <c r="M721" s="112"/>
      <c r="P721" s="113">
        <f>SUM(P722:P733)</f>
        <v>100.10852799999999</v>
      </c>
      <c r="R721" s="113">
        <f>SUM(R722:R733)</f>
        <v>0.69269407999999999</v>
      </c>
      <c r="T721" s="114">
        <f>SUM(T722:T733)</f>
        <v>0.14707888</v>
      </c>
      <c r="AR721" s="109" t="s">
        <v>125</v>
      </c>
      <c r="AT721" s="115" t="s">
        <v>65</v>
      </c>
      <c r="AU721" s="115" t="s">
        <v>71</v>
      </c>
      <c r="AY721" s="109" t="s">
        <v>117</v>
      </c>
      <c r="BK721" s="116">
        <f>SUM(BK722:BK733)</f>
        <v>1423.35</v>
      </c>
    </row>
    <row r="722" spans="2:65" s="1" customFormat="1" ht="16.5" customHeight="1" x14ac:dyDescent="0.2">
      <c r="B722" s="30"/>
      <c r="C722" s="119" t="s">
        <v>1013</v>
      </c>
      <c r="D722" s="119" t="s">
        <v>119</v>
      </c>
      <c r="E722" s="120" t="s">
        <v>1014</v>
      </c>
      <c r="F722" s="121" t="s">
        <v>1015</v>
      </c>
      <c r="G722" s="122" t="s">
        <v>122</v>
      </c>
      <c r="H722" s="123">
        <v>474.44799999999998</v>
      </c>
      <c r="I722" s="124">
        <v>1</v>
      </c>
      <c r="J722" s="124">
        <f>ROUND(I722*H722,2)</f>
        <v>474.45</v>
      </c>
      <c r="K722" s="121" t="s">
        <v>123</v>
      </c>
      <c r="L722" s="30"/>
      <c r="M722" s="125" t="s">
        <v>17</v>
      </c>
      <c r="N722" s="126" t="s">
        <v>38</v>
      </c>
      <c r="O722" s="127">
        <v>7.3999999999999996E-2</v>
      </c>
      <c r="P722" s="127">
        <f>O722*H722</f>
        <v>35.109151999999995</v>
      </c>
      <c r="Q722" s="127">
        <v>1E-3</v>
      </c>
      <c r="R722" s="127">
        <f>Q722*H722</f>
        <v>0.47444799999999998</v>
      </c>
      <c r="S722" s="127">
        <v>3.1E-4</v>
      </c>
      <c r="T722" s="128">
        <f>S722*H722</f>
        <v>0.14707888</v>
      </c>
      <c r="AR722" s="129" t="s">
        <v>218</v>
      </c>
      <c r="AT722" s="129" t="s">
        <v>119</v>
      </c>
      <c r="AU722" s="129" t="s">
        <v>125</v>
      </c>
      <c r="AY722" s="18" t="s">
        <v>117</v>
      </c>
      <c r="BE722" s="130">
        <f>IF(N722="základní",J722,0)</f>
        <v>0</v>
      </c>
      <c r="BF722" s="130">
        <f>IF(N722="snížená",J722,0)</f>
        <v>474.45</v>
      </c>
      <c r="BG722" s="130">
        <f>IF(N722="zákl. přenesená",J722,0)</f>
        <v>0</v>
      </c>
      <c r="BH722" s="130">
        <f>IF(N722="sníž. přenesená",J722,0)</f>
        <v>0</v>
      </c>
      <c r="BI722" s="130">
        <f>IF(N722="nulová",J722,0)</f>
        <v>0</v>
      </c>
      <c r="BJ722" s="18" t="s">
        <v>125</v>
      </c>
      <c r="BK722" s="130">
        <f>ROUND(I722*H722,2)</f>
        <v>474.45</v>
      </c>
      <c r="BL722" s="18" t="s">
        <v>218</v>
      </c>
      <c r="BM722" s="129" t="s">
        <v>1016</v>
      </c>
    </row>
    <row r="723" spans="2:65" s="1" customFormat="1" ht="11.25" x14ac:dyDescent="0.2">
      <c r="B723" s="30"/>
      <c r="D723" s="131" t="s">
        <v>127</v>
      </c>
      <c r="F723" s="132" t="s">
        <v>1017</v>
      </c>
      <c r="L723" s="30"/>
      <c r="M723" s="133"/>
      <c r="T723" s="51"/>
      <c r="AT723" s="18" t="s">
        <v>127</v>
      </c>
      <c r="AU723" s="18" t="s">
        <v>125</v>
      </c>
    </row>
    <row r="724" spans="2:65" s="12" customFormat="1" ht="11.25" x14ac:dyDescent="0.2">
      <c r="B724" s="134"/>
      <c r="D724" s="135" t="s">
        <v>129</v>
      </c>
      <c r="E724" s="136" t="s">
        <v>17</v>
      </c>
      <c r="F724" s="137" t="s">
        <v>244</v>
      </c>
      <c r="H724" s="136" t="s">
        <v>17</v>
      </c>
      <c r="L724" s="134"/>
      <c r="M724" s="138"/>
      <c r="T724" s="139"/>
      <c r="AT724" s="136" t="s">
        <v>129</v>
      </c>
      <c r="AU724" s="136" t="s">
        <v>125</v>
      </c>
      <c r="AV724" s="12" t="s">
        <v>71</v>
      </c>
      <c r="AW724" s="12" t="s">
        <v>28</v>
      </c>
      <c r="AX724" s="12" t="s">
        <v>66</v>
      </c>
      <c r="AY724" s="136" t="s">
        <v>117</v>
      </c>
    </row>
    <row r="725" spans="2:65" s="13" customFormat="1" ht="22.5" x14ac:dyDescent="0.2">
      <c r="B725" s="140"/>
      <c r="D725" s="135" t="s">
        <v>129</v>
      </c>
      <c r="E725" s="141" t="s">
        <v>17</v>
      </c>
      <c r="F725" s="142" t="s">
        <v>238</v>
      </c>
      <c r="H725" s="143">
        <v>469.03</v>
      </c>
      <c r="L725" s="140"/>
      <c r="M725" s="144"/>
      <c r="T725" s="145"/>
      <c r="AT725" s="141" t="s">
        <v>129</v>
      </c>
      <c r="AU725" s="141" t="s">
        <v>125</v>
      </c>
      <c r="AV725" s="13" t="s">
        <v>125</v>
      </c>
      <c r="AW725" s="13" t="s">
        <v>28</v>
      </c>
      <c r="AX725" s="13" t="s">
        <v>66</v>
      </c>
      <c r="AY725" s="141" t="s">
        <v>117</v>
      </c>
    </row>
    <row r="726" spans="2:65" s="13" customFormat="1" ht="11.25" x14ac:dyDescent="0.2">
      <c r="B726" s="140"/>
      <c r="D726" s="135" t="s">
        <v>129</v>
      </c>
      <c r="E726" s="141" t="s">
        <v>17</v>
      </c>
      <c r="F726" s="142" t="s">
        <v>246</v>
      </c>
      <c r="H726" s="143">
        <v>5.4180000000000001</v>
      </c>
      <c r="L726" s="140"/>
      <c r="M726" s="144"/>
      <c r="T726" s="145"/>
      <c r="AT726" s="141" t="s">
        <v>129</v>
      </c>
      <c r="AU726" s="141" t="s">
        <v>125</v>
      </c>
      <c r="AV726" s="13" t="s">
        <v>125</v>
      </c>
      <c r="AW726" s="13" t="s">
        <v>28</v>
      </c>
      <c r="AX726" s="13" t="s">
        <v>66</v>
      </c>
      <c r="AY726" s="141" t="s">
        <v>117</v>
      </c>
    </row>
    <row r="727" spans="2:65" s="14" customFormat="1" ht="11.25" x14ac:dyDescent="0.2">
      <c r="B727" s="146"/>
      <c r="D727" s="135" t="s">
        <v>129</v>
      </c>
      <c r="E727" s="147" t="s">
        <v>17</v>
      </c>
      <c r="F727" s="148" t="s">
        <v>140</v>
      </c>
      <c r="H727" s="149">
        <v>474.44799999999998</v>
      </c>
      <c r="L727" s="146"/>
      <c r="M727" s="150"/>
      <c r="T727" s="151"/>
      <c r="AT727" s="147" t="s">
        <v>129</v>
      </c>
      <c r="AU727" s="147" t="s">
        <v>125</v>
      </c>
      <c r="AV727" s="14" t="s">
        <v>124</v>
      </c>
      <c r="AW727" s="14" t="s">
        <v>28</v>
      </c>
      <c r="AX727" s="14" t="s">
        <v>71</v>
      </c>
      <c r="AY727" s="147" t="s">
        <v>117</v>
      </c>
    </row>
    <row r="728" spans="2:65" s="1" customFormat="1" ht="16.5" customHeight="1" x14ac:dyDescent="0.2">
      <c r="B728" s="30"/>
      <c r="C728" s="119" t="s">
        <v>1018</v>
      </c>
      <c r="D728" s="119" t="s">
        <v>119</v>
      </c>
      <c r="E728" s="120" t="s">
        <v>1019</v>
      </c>
      <c r="F728" s="121" t="s">
        <v>1020</v>
      </c>
      <c r="G728" s="122" t="s">
        <v>122</v>
      </c>
      <c r="H728" s="123">
        <v>474.44799999999998</v>
      </c>
      <c r="I728" s="124">
        <v>1</v>
      </c>
      <c r="J728" s="124">
        <f>ROUND(I728*H728,2)</f>
        <v>474.45</v>
      </c>
      <c r="K728" s="121" t="s">
        <v>123</v>
      </c>
      <c r="L728" s="30"/>
      <c r="M728" s="125" t="s">
        <v>17</v>
      </c>
      <c r="N728" s="126" t="s">
        <v>38</v>
      </c>
      <c r="O728" s="127">
        <v>3.3000000000000002E-2</v>
      </c>
      <c r="P728" s="127">
        <f>O728*H728</f>
        <v>15.656784</v>
      </c>
      <c r="Q728" s="127">
        <v>2.0000000000000001E-4</v>
      </c>
      <c r="R728" s="127">
        <f>Q728*H728</f>
        <v>9.4889600000000004E-2</v>
      </c>
      <c r="S728" s="127">
        <v>0</v>
      </c>
      <c r="T728" s="128">
        <f>S728*H728</f>
        <v>0</v>
      </c>
      <c r="AR728" s="129" t="s">
        <v>218</v>
      </c>
      <c r="AT728" s="129" t="s">
        <v>119</v>
      </c>
      <c r="AU728" s="129" t="s">
        <v>125</v>
      </c>
      <c r="AY728" s="18" t="s">
        <v>117</v>
      </c>
      <c r="BE728" s="130">
        <f>IF(N728="základní",J728,0)</f>
        <v>0</v>
      </c>
      <c r="BF728" s="130">
        <f>IF(N728="snížená",J728,0)</f>
        <v>474.45</v>
      </c>
      <c r="BG728" s="130">
        <f>IF(N728="zákl. přenesená",J728,0)</f>
        <v>0</v>
      </c>
      <c r="BH728" s="130">
        <f>IF(N728="sníž. přenesená",J728,0)</f>
        <v>0</v>
      </c>
      <c r="BI728" s="130">
        <f>IF(N728="nulová",J728,0)</f>
        <v>0</v>
      </c>
      <c r="BJ728" s="18" t="s">
        <v>125</v>
      </c>
      <c r="BK728" s="130">
        <f>ROUND(I728*H728,2)</f>
        <v>474.45</v>
      </c>
      <c r="BL728" s="18" t="s">
        <v>218</v>
      </c>
      <c r="BM728" s="129" t="s">
        <v>1021</v>
      </c>
    </row>
    <row r="729" spans="2:65" s="1" customFormat="1" ht="11.25" x14ac:dyDescent="0.2">
      <c r="B729" s="30"/>
      <c r="D729" s="131" t="s">
        <v>127</v>
      </c>
      <c r="F729" s="132" t="s">
        <v>1022</v>
      </c>
      <c r="L729" s="30"/>
      <c r="M729" s="133"/>
      <c r="T729" s="51"/>
      <c r="AT729" s="18" t="s">
        <v>127</v>
      </c>
      <c r="AU729" s="18" t="s">
        <v>125</v>
      </c>
    </row>
    <row r="730" spans="2:65" s="12" customFormat="1" ht="11.25" x14ac:dyDescent="0.2">
      <c r="B730" s="134"/>
      <c r="D730" s="135" t="s">
        <v>129</v>
      </c>
      <c r="E730" s="136" t="s">
        <v>17</v>
      </c>
      <c r="F730" s="137" t="s">
        <v>1023</v>
      </c>
      <c r="H730" s="136" t="s">
        <v>17</v>
      </c>
      <c r="L730" s="134"/>
      <c r="M730" s="138"/>
      <c r="T730" s="139"/>
      <c r="AT730" s="136" t="s">
        <v>129</v>
      </c>
      <c r="AU730" s="136" t="s">
        <v>125</v>
      </c>
      <c r="AV730" s="12" t="s">
        <v>71</v>
      </c>
      <c r="AW730" s="12" t="s">
        <v>28</v>
      </c>
      <c r="AX730" s="12" t="s">
        <v>66</v>
      </c>
      <c r="AY730" s="136" t="s">
        <v>117</v>
      </c>
    </row>
    <row r="731" spans="2:65" s="13" customFormat="1" ht="11.25" x14ac:dyDescent="0.2">
      <c r="B731" s="140"/>
      <c r="D731" s="135" t="s">
        <v>129</v>
      </c>
      <c r="E731" s="141" t="s">
        <v>17</v>
      </c>
      <c r="F731" s="142" t="s">
        <v>249</v>
      </c>
      <c r="H731" s="143">
        <v>474.44799999999998</v>
      </c>
      <c r="L731" s="140"/>
      <c r="M731" s="144"/>
      <c r="T731" s="145"/>
      <c r="AT731" s="141" t="s">
        <v>129</v>
      </c>
      <c r="AU731" s="141" t="s">
        <v>125</v>
      </c>
      <c r="AV731" s="13" t="s">
        <v>125</v>
      </c>
      <c r="AW731" s="13" t="s">
        <v>28</v>
      </c>
      <c r="AX731" s="13" t="s">
        <v>71</v>
      </c>
      <c r="AY731" s="141" t="s">
        <v>117</v>
      </c>
    </row>
    <row r="732" spans="2:65" s="1" customFormat="1" ht="24.2" customHeight="1" x14ac:dyDescent="0.2">
      <c r="B732" s="30"/>
      <c r="C732" s="119" t="s">
        <v>1024</v>
      </c>
      <c r="D732" s="119" t="s">
        <v>119</v>
      </c>
      <c r="E732" s="120" t="s">
        <v>1025</v>
      </c>
      <c r="F732" s="121" t="s">
        <v>1026</v>
      </c>
      <c r="G732" s="122" t="s">
        <v>122</v>
      </c>
      <c r="H732" s="123">
        <v>474.44799999999998</v>
      </c>
      <c r="I732" s="124">
        <v>1</v>
      </c>
      <c r="J732" s="124">
        <f>ROUND(I732*H732,2)</f>
        <v>474.45</v>
      </c>
      <c r="K732" s="121" t="s">
        <v>123</v>
      </c>
      <c r="L732" s="30"/>
      <c r="M732" s="125" t="s">
        <v>17</v>
      </c>
      <c r="N732" s="126" t="s">
        <v>38</v>
      </c>
      <c r="O732" s="127">
        <v>0.104</v>
      </c>
      <c r="P732" s="127">
        <f>O732*H732</f>
        <v>49.342591999999996</v>
      </c>
      <c r="Q732" s="127">
        <v>2.5999999999999998E-4</v>
      </c>
      <c r="R732" s="127">
        <f>Q732*H732</f>
        <v>0.12335647999999999</v>
      </c>
      <c r="S732" s="127">
        <v>0</v>
      </c>
      <c r="T732" s="128">
        <f>S732*H732</f>
        <v>0</v>
      </c>
      <c r="AR732" s="129" t="s">
        <v>218</v>
      </c>
      <c r="AT732" s="129" t="s">
        <v>119</v>
      </c>
      <c r="AU732" s="129" t="s">
        <v>125</v>
      </c>
      <c r="AY732" s="18" t="s">
        <v>117</v>
      </c>
      <c r="BE732" s="130">
        <f>IF(N732="základní",J732,0)</f>
        <v>0</v>
      </c>
      <c r="BF732" s="130">
        <f>IF(N732="snížená",J732,0)</f>
        <v>474.45</v>
      </c>
      <c r="BG732" s="130">
        <f>IF(N732="zákl. přenesená",J732,0)</f>
        <v>0</v>
      </c>
      <c r="BH732" s="130">
        <f>IF(N732="sníž. přenesená",J732,0)</f>
        <v>0</v>
      </c>
      <c r="BI732" s="130">
        <f>IF(N732="nulová",J732,0)</f>
        <v>0</v>
      </c>
      <c r="BJ732" s="18" t="s">
        <v>125</v>
      </c>
      <c r="BK732" s="130">
        <f>ROUND(I732*H732,2)</f>
        <v>474.45</v>
      </c>
      <c r="BL732" s="18" t="s">
        <v>218</v>
      </c>
      <c r="BM732" s="129" t="s">
        <v>1027</v>
      </c>
    </row>
    <row r="733" spans="2:65" s="1" customFormat="1" ht="11.25" x14ac:dyDescent="0.2">
      <c r="B733" s="30"/>
      <c r="D733" s="131" t="s">
        <v>127</v>
      </c>
      <c r="F733" s="132" t="s">
        <v>1028</v>
      </c>
      <c r="L733" s="30"/>
      <c r="M733" s="133"/>
      <c r="T733" s="51"/>
      <c r="AT733" s="18" t="s">
        <v>127</v>
      </c>
      <c r="AU733" s="18" t="s">
        <v>125</v>
      </c>
    </row>
    <row r="734" spans="2:65" s="11" customFormat="1" ht="25.9" customHeight="1" x14ac:dyDescent="0.2">
      <c r="B734" s="108"/>
      <c r="D734" s="109" t="s">
        <v>65</v>
      </c>
      <c r="E734" s="110" t="s">
        <v>1029</v>
      </c>
      <c r="F734" s="110" t="s">
        <v>1030</v>
      </c>
      <c r="J734" s="111">
        <f>BK734</f>
        <v>11</v>
      </c>
      <c r="L734" s="108"/>
      <c r="M734" s="112"/>
      <c r="P734" s="113">
        <f>P735+P741+P748+P753+P756</f>
        <v>0</v>
      </c>
      <c r="R734" s="113">
        <f>R735+R741+R748+R753+R756</f>
        <v>0</v>
      </c>
      <c r="T734" s="114">
        <f>T735+T741+T748+T753+T756</f>
        <v>0</v>
      </c>
      <c r="AR734" s="109" t="s">
        <v>151</v>
      </c>
      <c r="AT734" s="115" t="s">
        <v>65</v>
      </c>
      <c r="AU734" s="115" t="s">
        <v>66</v>
      </c>
      <c r="AY734" s="109" t="s">
        <v>117</v>
      </c>
      <c r="BK734" s="116">
        <f>BK735+BK741+BK748+BK753+BK756</f>
        <v>11</v>
      </c>
    </row>
    <row r="735" spans="2:65" s="11" customFormat="1" ht="22.9" customHeight="1" x14ac:dyDescent="0.2">
      <c r="B735" s="108"/>
      <c r="D735" s="109" t="s">
        <v>65</v>
      </c>
      <c r="E735" s="117" t="s">
        <v>1031</v>
      </c>
      <c r="F735" s="117" t="s">
        <v>1032</v>
      </c>
      <c r="J735" s="118">
        <f>BK735</f>
        <v>3</v>
      </c>
      <c r="L735" s="108"/>
      <c r="M735" s="112"/>
      <c r="P735" s="113">
        <f>SUM(P736:P740)</f>
        <v>0</v>
      </c>
      <c r="R735" s="113">
        <f>SUM(R736:R740)</f>
        <v>0</v>
      </c>
      <c r="T735" s="114">
        <f>SUM(T736:T740)</f>
        <v>0</v>
      </c>
      <c r="AR735" s="109" t="s">
        <v>151</v>
      </c>
      <c r="AT735" s="115" t="s">
        <v>65</v>
      </c>
      <c r="AU735" s="115" t="s">
        <v>71</v>
      </c>
      <c r="AY735" s="109" t="s">
        <v>117</v>
      </c>
      <c r="BK735" s="116">
        <f>SUM(BK736:BK740)</f>
        <v>3</v>
      </c>
    </row>
    <row r="736" spans="2:65" s="1" customFormat="1" ht="16.5" customHeight="1" x14ac:dyDescent="0.2">
      <c r="B736" s="30"/>
      <c r="C736" s="119" t="s">
        <v>1033</v>
      </c>
      <c r="D736" s="119" t="s">
        <v>119</v>
      </c>
      <c r="E736" s="120" t="s">
        <v>1034</v>
      </c>
      <c r="F736" s="121" t="s">
        <v>1035</v>
      </c>
      <c r="G736" s="122" t="s">
        <v>1036</v>
      </c>
      <c r="H736" s="123">
        <v>1</v>
      </c>
      <c r="I736" s="124">
        <v>1</v>
      </c>
      <c r="J736" s="124">
        <f>ROUND(I736*H736,2)</f>
        <v>1</v>
      </c>
      <c r="K736" s="121" t="s">
        <v>123</v>
      </c>
      <c r="L736" s="30"/>
      <c r="M736" s="125" t="s">
        <v>17</v>
      </c>
      <c r="N736" s="126" t="s">
        <v>38</v>
      </c>
      <c r="O736" s="127">
        <v>0</v>
      </c>
      <c r="P736" s="127">
        <f>O736*H736</f>
        <v>0</v>
      </c>
      <c r="Q736" s="127">
        <v>0</v>
      </c>
      <c r="R736" s="127">
        <f>Q736*H736</f>
        <v>0</v>
      </c>
      <c r="S736" s="127">
        <v>0</v>
      </c>
      <c r="T736" s="128">
        <f>S736*H736</f>
        <v>0</v>
      </c>
      <c r="AR736" s="129" t="s">
        <v>1037</v>
      </c>
      <c r="AT736" s="129" t="s">
        <v>119</v>
      </c>
      <c r="AU736" s="129" t="s">
        <v>125</v>
      </c>
      <c r="AY736" s="18" t="s">
        <v>117</v>
      </c>
      <c r="BE736" s="130">
        <f>IF(N736="základní",J736,0)</f>
        <v>0</v>
      </c>
      <c r="BF736" s="130">
        <f>IF(N736="snížená",J736,0)</f>
        <v>1</v>
      </c>
      <c r="BG736" s="130">
        <f>IF(N736="zákl. přenesená",J736,0)</f>
        <v>0</v>
      </c>
      <c r="BH736" s="130">
        <f>IF(N736="sníž. přenesená",J736,0)</f>
        <v>0</v>
      </c>
      <c r="BI736" s="130">
        <f>IF(N736="nulová",J736,0)</f>
        <v>0</v>
      </c>
      <c r="BJ736" s="18" t="s">
        <v>125</v>
      </c>
      <c r="BK736" s="130">
        <f>ROUND(I736*H736,2)</f>
        <v>1</v>
      </c>
      <c r="BL736" s="18" t="s">
        <v>1037</v>
      </c>
      <c r="BM736" s="129" t="s">
        <v>1038</v>
      </c>
    </row>
    <row r="737" spans="2:65" s="1" customFormat="1" ht="11.25" x14ac:dyDescent="0.2">
      <c r="B737" s="30"/>
      <c r="D737" s="131" t="s">
        <v>127</v>
      </c>
      <c r="F737" s="132" t="s">
        <v>1039</v>
      </c>
      <c r="L737" s="30"/>
      <c r="M737" s="133"/>
      <c r="T737" s="51"/>
      <c r="AT737" s="18" t="s">
        <v>127</v>
      </c>
      <c r="AU737" s="18" t="s">
        <v>125</v>
      </c>
    </row>
    <row r="738" spans="2:65" s="1" customFormat="1" ht="16.5" customHeight="1" x14ac:dyDescent="0.2">
      <c r="B738" s="30"/>
      <c r="C738" s="119" t="s">
        <v>1040</v>
      </c>
      <c r="D738" s="119" t="s">
        <v>119</v>
      </c>
      <c r="E738" s="120" t="s">
        <v>1041</v>
      </c>
      <c r="F738" s="121" t="s">
        <v>1042</v>
      </c>
      <c r="G738" s="122" t="s">
        <v>1036</v>
      </c>
      <c r="H738" s="123">
        <v>1</v>
      </c>
      <c r="I738" s="124">
        <v>1</v>
      </c>
      <c r="J738" s="124">
        <f>ROUND(I738*H738,2)</f>
        <v>1</v>
      </c>
      <c r="K738" s="121" t="s">
        <v>123</v>
      </c>
      <c r="L738" s="30"/>
      <c r="M738" s="125" t="s">
        <v>17</v>
      </c>
      <c r="N738" s="126" t="s">
        <v>38</v>
      </c>
      <c r="O738" s="127">
        <v>0</v>
      </c>
      <c r="P738" s="127">
        <f>O738*H738</f>
        <v>0</v>
      </c>
      <c r="Q738" s="127">
        <v>0</v>
      </c>
      <c r="R738" s="127">
        <f>Q738*H738</f>
        <v>0</v>
      </c>
      <c r="S738" s="127">
        <v>0</v>
      </c>
      <c r="T738" s="128">
        <f>S738*H738</f>
        <v>0</v>
      </c>
      <c r="AR738" s="129" t="s">
        <v>1037</v>
      </c>
      <c r="AT738" s="129" t="s">
        <v>119</v>
      </c>
      <c r="AU738" s="129" t="s">
        <v>125</v>
      </c>
      <c r="AY738" s="18" t="s">
        <v>117</v>
      </c>
      <c r="BE738" s="130">
        <f>IF(N738="základní",J738,0)</f>
        <v>0</v>
      </c>
      <c r="BF738" s="130">
        <f>IF(N738="snížená",J738,0)</f>
        <v>1</v>
      </c>
      <c r="BG738" s="130">
        <f>IF(N738="zákl. přenesená",J738,0)</f>
        <v>0</v>
      </c>
      <c r="BH738" s="130">
        <f>IF(N738="sníž. přenesená",J738,0)</f>
        <v>0</v>
      </c>
      <c r="BI738" s="130">
        <f>IF(N738="nulová",J738,0)</f>
        <v>0</v>
      </c>
      <c r="BJ738" s="18" t="s">
        <v>125</v>
      </c>
      <c r="BK738" s="130">
        <f>ROUND(I738*H738,2)</f>
        <v>1</v>
      </c>
      <c r="BL738" s="18" t="s">
        <v>1037</v>
      </c>
      <c r="BM738" s="129" t="s">
        <v>1043</v>
      </c>
    </row>
    <row r="739" spans="2:65" s="1" customFormat="1" ht="11.25" x14ac:dyDescent="0.2">
      <c r="B739" s="30"/>
      <c r="D739" s="131" t="s">
        <v>127</v>
      </c>
      <c r="F739" s="132" t="s">
        <v>1044</v>
      </c>
      <c r="L739" s="30"/>
      <c r="M739" s="133"/>
      <c r="T739" s="51"/>
      <c r="AT739" s="18" t="s">
        <v>127</v>
      </c>
      <c r="AU739" s="18" t="s">
        <v>125</v>
      </c>
    </row>
    <row r="740" spans="2:65" s="1" customFormat="1" ht="16.5" customHeight="1" x14ac:dyDescent="0.2">
      <c r="B740" s="30"/>
      <c r="C740" s="119" t="s">
        <v>1045</v>
      </c>
      <c r="D740" s="119" t="s">
        <v>119</v>
      </c>
      <c r="E740" s="120" t="s">
        <v>1046</v>
      </c>
      <c r="F740" s="121" t="s">
        <v>1047</v>
      </c>
      <c r="G740" s="122" t="s">
        <v>1048</v>
      </c>
      <c r="H740" s="123">
        <v>1</v>
      </c>
      <c r="I740" s="124">
        <v>1</v>
      </c>
      <c r="J740" s="124">
        <f>ROUND(I740*H740,2)</f>
        <v>1</v>
      </c>
      <c r="K740" s="121" t="s">
        <v>17</v>
      </c>
      <c r="L740" s="30"/>
      <c r="M740" s="125" t="s">
        <v>17</v>
      </c>
      <c r="N740" s="126" t="s">
        <v>38</v>
      </c>
      <c r="O740" s="127">
        <v>0</v>
      </c>
      <c r="P740" s="127">
        <f>O740*H740</f>
        <v>0</v>
      </c>
      <c r="Q740" s="127">
        <v>0</v>
      </c>
      <c r="R740" s="127">
        <f>Q740*H740</f>
        <v>0</v>
      </c>
      <c r="S740" s="127">
        <v>0</v>
      </c>
      <c r="T740" s="128">
        <f>S740*H740</f>
        <v>0</v>
      </c>
      <c r="AR740" s="129" t="s">
        <v>1037</v>
      </c>
      <c r="AT740" s="129" t="s">
        <v>119</v>
      </c>
      <c r="AU740" s="129" t="s">
        <v>125</v>
      </c>
      <c r="AY740" s="18" t="s">
        <v>117</v>
      </c>
      <c r="BE740" s="130">
        <f>IF(N740="základní",J740,0)</f>
        <v>0</v>
      </c>
      <c r="BF740" s="130">
        <f>IF(N740="snížená",J740,0)</f>
        <v>1</v>
      </c>
      <c r="BG740" s="130">
        <f>IF(N740="zákl. přenesená",J740,0)</f>
        <v>0</v>
      </c>
      <c r="BH740" s="130">
        <f>IF(N740="sníž. přenesená",J740,0)</f>
        <v>0</v>
      </c>
      <c r="BI740" s="130">
        <f>IF(N740="nulová",J740,0)</f>
        <v>0</v>
      </c>
      <c r="BJ740" s="18" t="s">
        <v>125</v>
      </c>
      <c r="BK740" s="130">
        <f>ROUND(I740*H740,2)</f>
        <v>1</v>
      </c>
      <c r="BL740" s="18" t="s">
        <v>1037</v>
      </c>
      <c r="BM740" s="129" t="s">
        <v>1049</v>
      </c>
    </row>
    <row r="741" spans="2:65" s="11" customFormat="1" ht="22.9" customHeight="1" x14ac:dyDescent="0.2">
      <c r="B741" s="108"/>
      <c r="D741" s="109" t="s">
        <v>65</v>
      </c>
      <c r="E741" s="117" t="s">
        <v>1050</v>
      </c>
      <c r="F741" s="117" t="s">
        <v>1051</v>
      </c>
      <c r="J741" s="118">
        <f>BK741</f>
        <v>4</v>
      </c>
      <c r="L741" s="108"/>
      <c r="M741" s="112"/>
      <c r="P741" s="113">
        <f>SUM(P742:P747)</f>
        <v>0</v>
      </c>
      <c r="R741" s="113">
        <f>SUM(R742:R747)</f>
        <v>0</v>
      </c>
      <c r="T741" s="114">
        <f>SUM(T742:T747)</f>
        <v>0</v>
      </c>
      <c r="AR741" s="109" t="s">
        <v>151</v>
      </c>
      <c r="AT741" s="115" t="s">
        <v>65</v>
      </c>
      <c r="AU741" s="115" t="s">
        <v>71</v>
      </c>
      <c r="AY741" s="109" t="s">
        <v>117</v>
      </c>
      <c r="BK741" s="116">
        <f>SUM(BK742:BK747)</f>
        <v>4</v>
      </c>
    </row>
    <row r="742" spans="2:65" s="1" customFormat="1" ht="16.5" customHeight="1" x14ac:dyDescent="0.2">
      <c r="B742" s="30"/>
      <c r="C742" s="119" t="s">
        <v>1052</v>
      </c>
      <c r="D742" s="119" t="s">
        <v>119</v>
      </c>
      <c r="E742" s="120" t="s">
        <v>1053</v>
      </c>
      <c r="F742" s="121" t="s">
        <v>1051</v>
      </c>
      <c r="G742" s="122" t="s">
        <v>1036</v>
      </c>
      <c r="H742" s="123">
        <v>1</v>
      </c>
      <c r="I742" s="124">
        <v>1</v>
      </c>
      <c r="J742" s="124">
        <f>ROUND(I742*H742,2)</f>
        <v>1</v>
      </c>
      <c r="K742" s="121" t="s">
        <v>123</v>
      </c>
      <c r="L742" s="30"/>
      <c r="M742" s="125" t="s">
        <v>17</v>
      </c>
      <c r="N742" s="126" t="s">
        <v>38</v>
      </c>
      <c r="O742" s="127">
        <v>0</v>
      </c>
      <c r="P742" s="127">
        <f>O742*H742</f>
        <v>0</v>
      </c>
      <c r="Q742" s="127">
        <v>0</v>
      </c>
      <c r="R742" s="127">
        <f>Q742*H742</f>
        <v>0</v>
      </c>
      <c r="S742" s="127">
        <v>0</v>
      </c>
      <c r="T742" s="128">
        <f>S742*H742</f>
        <v>0</v>
      </c>
      <c r="AR742" s="129" t="s">
        <v>1037</v>
      </c>
      <c r="AT742" s="129" t="s">
        <v>119</v>
      </c>
      <c r="AU742" s="129" t="s">
        <v>125</v>
      </c>
      <c r="AY742" s="18" t="s">
        <v>117</v>
      </c>
      <c r="BE742" s="130">
        <f>IF(N742="základní",J742,0)</f>
        <v>0</v>
      </c>
      <c r="BF742" s="130">
        <f>IF(N742="snížená",J742,0)</f>
        <v>1</v>
      </c>
      <c r="BG742" s="130">
        <f>IF(N742="zákl. přenesená",J742,0)</f>
        <v>0</v>
      </c>
      <c r="BH742" s="130">
        <f>IF(N742="sníž. přenesená",J742,0)</f>
        <v>0</v>
      </c>
      <c r="BI742" s="130">
        <f>IF(N742="nulová",J742,0)</f>
        <v>0</v>
      </c>
      <c r="BJ742" s="18" t="s">
        <v>125</v>
      </c>
      <c r="BK742" s="130">
        <f>ROUND(I742*H742,2)</f>
        <v>1</v>
      </c>
      <c r="BL742" s="18" t="s">
        <v>1037</v>
      </c>
      <c r="BM742" s="129" t="s">
        <v>1054</v>
      </c>
    </row>
    <row r="743" spans="2:65" s="1" customFormat="1" ht="11.25" x14ac:dyDescent="0.2">
      <c r="B743" s="30"/>
      <c r="D743" s="131" t="s">
        <v>127</v>
      </c>
      <c r="F743" s="132" t="s">
        <v>1055</v>
      </c>
      <c r="L743" s="30"/>
      <c r="M743" s="133"/>
      <c r="T743" s="51"/>
      <c r="AT743" s="18" t="s">
        <v>127</v>
      </c>
      <c r="AU743" s="18" t="s">
        <v>125</v>
      </c>
    </row>
    <row r="744" spans="2:65" s="1" customFormat="1" ht="16.5" customHeight="1" x14ac:dyDescent="0.2">
      <c r="B744" s="30"/>
      <c r="C744" s="119" t="s">
        <v>1056</v>
      </c>
      <c r="D744" s="119" t="s">
        <v>119</v>
      </c>
      <c r="E744" s="120" t="s">
        <v>1057</v>
      </c>
      <c r="F744" s="121" t="s">
        <v>1058</v>
      </c>
      <c r="G744" s="122" t="s">
        <v>1036</v>
      </c>
      <c r="H744" s="123">
        <v>1</v>
      </c>
      <c r="I744" s="124">
        <v>1</v>
      </c>
      <c r="J744" s="124">
        <f>ROUND(I744*H744,2)</f>
        <v>1</v>
      </c>
      <c r="K744" s="121" t="s">
        <v>17</v>
      </c>
      <c r="L744" s="30"/>
      <c r="M744" s="125" t="s">
        <v>17</v>
      </c>
      <c r="N744" s="126" t="s">
        <v>38</v>
      </c>
      <c r="O744" s="127">
        <v>0</v>
      </c>
      <c r="P744" s="127">
        <f>O744*H744</f>
        <v>0</v>
      </c>
      <c r="Q744" s="127">
        <v>0</v>
      </c>
      <c r="R744" s="127">
        <f>Q744*H744</f>
        <v>0</v>
      </c>
      <c r="S744" s="127">
        <v>0</v>
      </c>
      <c r="T744" s="128">
        <f>S744*H744</f>
        <v>0</v>
      </c>
      <c r="AR744" s="129" t="s">
        <v>1037</v>
      </c>
      <c r="AT744" s="129" t="s">
        <v>119</v>
      </c>
      <c r="AU744" s="129" t="s">
        <v>125</v>
      </c>
      <c r="AY744" s="18" t="s">
        <v>117</v>
      </c>
      <c r="BE744" s="130">
        <f>IF(N744="základní",J744,0)</f>
        <v>0</v>
      </c>
      <c r="BF744" s="130">
        <f>IF(N744="snížená",J744,0)</f>
        <v>1</v>
      </c>
      <c r="BG744" s="130">
        <f>IF(N744="zákl. přenesená",J744,0)</f>
        <v>0</v>
      </c>
      <c r="BH744" s="130">
        <f>IF(N744="sníž. přenesená",J744,0)</f>
        <v>0</v>
      </c>
      <c r="BI744" s="130">
        <f>IF(N744="nulová",J744,0)</f>
        <v>0</v>
      </c>
      <c r="BJ744" s="18" t="s">
        <v>125</v>
      </c>
      <c r="BK744" s="130">
        <f>ROUND(I744*H744,2)</f>
        <v>1</v>
      </c>
      <c r="BL744" s="18" t="s">
        <v>1037</v>
      </c>
      <c r="BM744" s="129" t="s">
        <v>1059</v>
      </c>
    </row>
    <row r="745" spans="2:65" s="1" customFormat="1" ht="16.5" customHeight="1" x14ac:dyDescent="0.2">
      <c r="B745" s="30"/>
      <c r="C745" s="119" t="s">
        <v>1060</v>
      </c>
      <c r="D745" s="119" t="s">
        <v>119</v>
      </c>
      <c r="E745" s="120" t="s">
        <v>1061</v>
      </c>
      <c r="F745" s="121" t="s">
        <v>1062</v>
      </c>
      <c r="G745" s="122" t="s">
        <v>1036</v>
      </c>
      <c r="H745" s="123">
        <v>1</v>
      </c>
      <c r="I745" s="124">
        <v>1</v>
      </c>
      <c r="J745" s="124">
        <f>ROUND(I745*H745,2)</f>
        <v>1</v>
      </c>
      <c r="K745" s="121" t="s">
        <v>123</v>
      </c>
      <c r="L745" s="30"/>
      <c r="M745" s="125" t="s">
        <v>17</v>
      </c>
      <c r="N745" s="126" t="s">
        <v>38</v>
      </c>
      <c r="O745" s="127">
        <v>0</v>
      </c>
      <c r="P745" s="127">
        <f>O745*H745</f>
        <v>0</v>
      </c>
      <c r="Q745" s="127">
        <v>0</v>
      </c>
      <c r="R745" s="127">
        <f>Q745*H745</f>
        <v>0</v>
      </c>
      <c r="S745" s="127">
        <v>0</v>
      </c>
      <c r="T745" s="128">
        <f>S745*H745</f>
        <v>0</v>
      </c>
      <c r="AR745" s="129" t="s">
        <v>1037</v>
      </c>
      <c r="AT745" s="129" t="s">
        <v>119</v>
      </c>
      <c r="AU745" s="129" t="s">
        <v>125</v>
      </c>
      <c r="AY745" s="18" t="s">
        <v>117</v>
      </c>
      <c r="BE745" s="130">
        <f>IF(N745="základní",J745,0)</f>
        <v>0</v>
      </c>
      <c r="BF745" s="130">
        <f>IF(N745="snížená",J745,0)</f>
        <v>1</v>
      </c>
      <c r="BG745" s="130">
        <f>IF(N745="zákl. přenesená",J745,0)</f>
        <v>0</v>
      </c>
      <c r="BH745" s="130">
        <f>IF(N745="sníž. přenesená",J745,0)</f>
        <v>0</v>
      </c>
      <c r="BI745" s="130">
        <f>IF(N745="nulová",J745,0)</f>
        <v>0</v>
      </c>
      <c r="BJ745" s="18" t="s">
        <v>125</v>
      </c>
      <c r="BK745" s="130">
        <f>ROUND(I745*H745,2)</f>
        <v>1</v>
      </c>
      <c r="BL745" s="18" t="s">
        <v>1037</v>
      </c>
      <c r="BM745" s="129" t="s">
        <v>1063</v>
      </c>
    </row>
    <row r="746" spans="2:65" s="1" customFormat="1" ht="11.25" x14ac:dyDescent="0.2">
      <c r="B746" s="30"/>
      <c r="D746" s="131" t="s">
        <v>127</v>
      </c>
      <c r="F746" s="132" t="s">
        <v>1064</v>
      </c>
      <c r="L746" s="30"/>
      <c r="M746" s="133"/>
      <c r="T746" s="51"/>
      <c r="AT746" s="18" t="s">
        <v>127</v>
      </c>
      <c r="AU746" s="18" t="s">
        <v>125</v>
      </c>
    </row>
    <row r="747" spans="2:65" s="1" customFormat="1" ht="16.5" customHeight="1" x14ac:dyDescent="0.2">
      <c r="B747" s="30"/>
      <c r="C747" s="119" t="s">
        <v>1065</v>
      </c>
      <c r="D747" s="119" t="s">
        <v>119</v>
      </c>
      <c r="E747" s="120" t="s">
        <v>1066</v>
      </c>
      <c r="F747" s="121" t="s">
        <v>1067</v>
      </c>
      <c r="G747" s="122" t="s">
        <v>1036</v>
      </c>
      <c r="H747" s="123">
        <v>1</v>
      </c>
      <c r="I747" s="124">
        <v>1</v>
      </c>
      <c r="J747" s="124">
        <f>ROUND(I747*H747,2)</f>
        <v>1</v>
      </c>
      <c r="K747" s="121" t="s">
        <v>17</v>
      </c>
      <c r="L747" s="30"/>
      <c r="M747" s="125" t="s">
        <v>17</v>
      </c>
      <c r="N747" s="126" t="s">
        <v>38</v>
      </c>
      <c r="O747" s="127">
        <v>0</v>
      </c>
      <c r="P747" s="127">
        <f>O747*H747</f>
        <v>0</v>
      </c>
      <c r="Q747" s="127">
        <v>0</v>
      </c>
      <c r="R747" s="127">
        <f>Q747*H747</f>
        <v>0</v>
      </c>
      <c r="S747" s="127">
        <v>0</v>
      </c>
      <c r="T747" s="128">
        <f>S747*H747</f>
        <v>0</v>
      </c>
      <c r="AR747" s="129" t="s">
        <v>1037</v>
      </c>
      <c r="AT747" s="129" t="s">
        <v>119</v>
      </c>
      <c r="AU747" s="129" t="s">
        <v>125</v>
      </c>
      <c r="AY747" s="18" t="s">
        <v>117</v>
      </c>
      <c r="BE747" s="130">
        <f>IF(N747="základní",J747,0)</f>
        <v>0</v>
      </c>
      <c r="BF747" s="130">
        <f>IF(N747="snížená",J747,0)</f>
        <v>1</v>
      </c>
      <c r="BG747" s="130">
        <f>IF(N747="zákl. přenesená",J747,0)</f>
        <v>0</v>
      </c>
      <c r="BH747" s="130">
        <f>IF(N747="sníž. přenesená",J747,0)</f>
        <v>0</v>
      </c>
      <c r="BI747" s="130">
        <f>IF(N747="nulová",J747,0)</f>
        <v>0</v>
      </c>
      <c r="BJ747" s="18" t="s">
        <v>125</v>
      </c>
      <c r="BK747" s="130">
        <f>ROUND(I747*H747,2)</f>
        <v>1</v>
      </c>
      <c r="BL747" s="18" t="s">
        <v>1037</v>
      </c>
      <c r="BM747" s="129" t="s">
        <v>1068</v>
      </c>
    </row>
    <row r="748" spans="2:65" s="11" customFormat="1" ht="22.9" customHeight="1" x14ac:dyDescent="0.2">
      <c r="B748" s="108"/>
      <c r="D748" s="109" t="s">
        <v>65</v>
      </c>
      <c r="E748" s="117" t="s">
        <v>1069</v>
      </c>
      <c r="F748" s="117" t="s">
        <v>1070</v>
      </c>
      <c r="J748" s="118">
        <f>BK748</f>
        <v>2</v>
      </c>
      <c r="L748" s="108"/>
      <c r="M748" s="112"/>
      <c r="P748" s="113">
        <f>SUM(P749:P752)</f>
        <v>0</v>
      </c>
      <c r="R748" s="113">
        <f>SUM(R749:R752)</f>
        <v>0</v>
      </c>
      <c r="T748" s="114">
        <f>SUM(T749:T752)</f>
        <v>0</v>
      </c>
      <c r="AR748" s="109" t="s">
        <v>151</v>
      </c>
      <c r="AT748" s="115" t="s">
        <v>65</v>
      </c>
      <c r="AU748" s="115" t="s">
        <v>71</v>
      </c>
      <c r="AY748" s="109" t="s">
        <v>117</v>
      </c>
      <c r="BK748" s="116">
        <f>SUM(BK749:BK752)</f>
        <v>2</v>
      </c>
    </row>
    <row r="749" spans="2:65" s="1" customFormat="1" ht="24.2" customHeight="1" x14ac:dyDescent="0.2">
      <c r="B749" s="30"/>
      <c r="C749" s="119" t="s">
        <v>1071</v>
      </c>
      <c r="D749" s="119" t="s">
        <v>119</v>
      </c>
      <c r="E749" s="120" t="s">
        <v>1072</v>
      </c>
      <c r="F749" s="121" t="s">
        <v>1073</v>
      </c>
      <c r="G749" s="122" t="s">
        <v>1036</v>
      </c>
      <c r="H749" s="123">
        <v>1</v>
      </c>
      <c r="I749" s="124">
        <v>1</v>
      </c>
      <c r="J749" s="124">
        <f>ROUND(I749*H749,2)</f>
        <v>1</v>
      </c>
      <c r="K749" s="121" t="s">
        <v>123</v>
      </c>
      <c r="L749" s="30"/>
      <c r="M749" s="125" t="s">
        <v>17</v>
      </c>
      <c r="N749" s="126" t="s">
        <v>38</v>
      </c>
      <c r="O749" s="127">
        <v>0</v>
      </c>
      <c r="P749" s="127">
        <f>O749*H749</f>
        <v>0</v>
      </c>
      <c r="Q749" s="127">
        <v>0</v>
      </c>
      <c r="R749" s="127">
        <f>Q749*H749</f>
        <v>0</v>
      </c>
      <c r="S749" s="127">
        <v>0</v>
      </c>
      <c r="T749" s="128">
        <f>S749*H749</f>
        <v>0</v>
      </c>
      <c r="AR749" s="129" t="s">
        <v>1037</v>
      </c>
      <c r="AT749" s="129" t="s">
        <v>119</v>
      </c>
      <c r="AU749" s="129" t="s">
        <v>125</v>
      </c>
      <c r="AY749" s="18" t="s">
        <v>117</v>
      </c>
      <c r="BE749" s="130">
        <f>IF(N749="základní",J749,0)</f>
        <v>0</v>
      </c>
      <c r="BF749" s="130">
        <f>IF(N749="snížená",J749,0)</f>
        <v>1</v>
      </c>
      <c r="BG749" s="130">
        <f>IF(N749="zákl. přenesená",J749,0)</f>
        <v>0</v>
      </c>
      <c r="BH749" s="130">
        <f>IF(N749="sníž. přenesená",J749,0)</f>
        <v>0</v>
      </c>
      <c r="BI749" s="130">
        <f>IF(N749="nulová",J749,0)</f>
        <v>0</v>
      </c>
      <c r="BJ749" s="18" t="s">
        <v>125</v>
      </c>
      <c r="BK749" s="130">
        <f>ROUND(I749*H749,2)</f>
        <v>1</v>
      </c>
      <c r="BL749" s="18" t="s">
        <v>1037</v>
      </c>
      <c r="BM749" s="129" t="s">
        <v>1074</v>
      </c>
    </row>
    <row r="750" spans="2:65" s="1" customFormat="1" ht="11.25" x14ac:dyDescent="0.2">
      <c r="B750" s="30"/>
      <c r="D750" s="131" t="s">
        <v>127</v>
      </c>
      <c r="F750" s="132" t="s">
        <v>1075</v>
      </c>
      <c r="L750" s="30"/>
      <c r="M750" s="133"/>
      <c r="T750" s="51"/>
      <c r="AT750" s="18" t="s">
        <v>127</v>
      </c>
      <c r="AU750" s="18" t="s">
        <v>125</v>
      </c>
    </row>
    <row r="751" spans="2:65" s="1" customFormat="1" ht="16.5" customHeight="1" x14ac:dyDescent="0.2">
      <c r="B751" s="30"/>
      <c r="C751" s="119" t="s">
        <v>1076</v>
      </c>
      <c r="D751" s="119" t="s">
        <v>119</v>
      </c>
      <c r="E751" s="120" t="s">
        <v>1077</v>
      </c>
      <c r="F751" s="121" t="s">
        <v>1078</v>
      </c>
      <c r="G751" s="122" t="s">
        <v>1036</v>
      </c>
      <c r="H751" s="123">
        <v>1</v>
      </c>
      <c r="I751" s="124">
        <v>1</v>
      </c>
      <c r="J751" s="124">
        <f>ROUND(I751*H751,2)</f>
        <v>1</v>
      </c>
      <c r="K751" s="121" t="s">
        <v>123</v>
      </c>
      <c r="L751" s="30"/>
      <c r="M751" s="125" t="s">
        <v>17</v>
      </c>
      <c r="N751" s="126" t="s">
        <v>38</v>
      </c>
      <c r="O751" s="127">
        <v>0</v>
      </c>
      <c r="P751" s="127">
        <f>O751*H751</f>
        <v>0</v>
      </c>
      <c r="Q751" s="127">
        <v>0</v>
      </c>
      <c r="R751" s="127">
        <f>Q751*H751</f>
        <v>0</v>
      </c>
      <c r="S751" s="127">
        <v>0</v>
      </c>
      <c r="T751" s="128">
        <f>S751*H751</f>
        <v>0</v>
      </c>
      <c r="AR751" s="129" t="s">
        <v>1037</v>
      </c>
      <c r="AT751" s="129" t="s">
        <v>119</v>
      </c>
      <c r="AU751" s="129" t="s">
        <v>125</v>
      </c>
      <c r="AY751" s="18" t="s">
        <v>117</v>
      </c>
      <c r="BE751" s="130">
        <f>IF(N751="základní",J751,0)</f>
        <v>0</v>
      </c>
      <c r="BF751" s="130">
        <f>IF(N751="snížená",J751,0)</f>
        <v>1</v>
      </c>
      <c r="BG751" s="130">
        <f>IF(N751="zákl. přenesená",J751,0)</f>
        <v>0</v>
      </c>
      <c r="BH751" s="130">
        <f>IF(N751="sníž. přenesená",J751,0)</f>
        <v>0</v>
      </c>
      <c r="BI751" s="130">
        <f>IF(N751="nulová",J751,0)</f>
        <v>0</v>
      </c>
      <c r="BJ751" s="18" t="s">
        <v>125</v>
      </c>
      <c r="BK751" s="130">
        <f>ROUND(I751*H751,2)</f>
        <v>1</v>
      </c>
      <c r="BL751" s="18" t="s">
        <v>1037</v>
      </c>
      <c r="BM751" s="129" t="s">
        <v>1079</v>
      </c>
    </row>
    <row r="752" spans="2:65" s="1" customFormat="1" ht="11.25" x14ac:dyDescent="0.2">
      <c r="B752" s="30"/>
      <c r="D752" s="131" t="s">
        <v>127</v>
      </c>
      <c r="F752" s="132" t="s">
        <v>1080</v>
      </c>
      <c r="L752" s="30"/>
      <c r="M752" s="133"/>
      <c r="T752" s="51"/>
      <c r="AT752" s="18" t="s">
        <v>127</v>
      </c>
      <c r="AU752" s="18" t="s">
        <v>125</v>
      </c>
    </row>
    <row r="753" spans="2:65" s="11" customFormat="1" ht="22.9" customHeight="1" x14ac:dyDescent="0.2">
      <c r="B753" s="108"/>
      <c r="D753" s="109" t="s">
        <v>65</v>
      </c>
      <c r="E753" s="117" t="s">
        <v>1081</v>
      </c>
      <c r="F753" s="117" t="s">
        <v>1082</v>
      </c>
      <c r="J753" s="118">
        <f>BK753</f>
        <v>1</v>
      </c>
      <c r="L753" s="108"/>
      <c r="M753" s="112"/>
      <c r="P753" s="113">
        <f>SUM(P754:P755)</f>
        <v>0</v>
      </c>
      <c r="R753" s="113">
        <f>SUM(R754:R755)</f>
        <v>0</v>
      </c>
      <c r="T753" s="114">
        <f>SUM(T754:T755)</f>
        <v>0</v>
      </c>
      <c r="AR753" s="109" t="s">
        <v>151</v>
      </c>
      <c r="AT753" s="115" t="s">
        <v>65</v>
      </c>
      <c r="AU753" s="115" t="s">
        <v>71</v>
      </c>
      <c r="AY753" s="109" t="s">
        <v>117</v>
      </c>
      <c r="BK753" s="116">
        <f>SUM(BK754:BK755)</f>
        <v>1</v>
      </c>
    </row>
    <row r="754" spans="2:65" s="1" customFormat="1" ht="16.5" customHeight="1" x14ac:dyDescent="0.2">
      <c r="B754" s="30"/>
      <c r="C754" s="119" t="s">
        <v>1083</v>
      </c>
      <c r="D754" s="119" t="s">
        <v>119</v>
      </c>
      <c r="E754" s="120" t="s">
        <v>1084</v>
      </c>
      <c r="F754" s="121" t="s">
        <v>1085</v>
      </c>
      <c r="G754" s="122" t="s">
        <v>1036</v>
      </c>
      <c r="H754" s="123">
        <v>1</v>
      </c>
      <c r="I754" s="124">
        <v>1</v>
      </c>
      <c r="J754" s="124">
        <f>ROUND(I754*H754,2)</f>
        <v>1</v>
      </c>
      <c r="K754" s="121" t="s">
        <v>123</v>
      </c>
      <c r="L754" s="30"/>
      <c r="M754" s="125" t="s">
        <v>17</v>
      </c>
      <c r="N754" s="126" t="s">
        <v>38</v>
      </c>
      <c r="O754" s="127">
        <v>0</v>
      </c>
      <c r="P754" s="127">
        <f>O754*H754</f>
        <v>0</v>
      </c>
      <c r="Q754" s="127">
        <v>0</v>
      </c>
      <c r="R754" s="127">
        <f>Q754*H754</f>
        <v>0</v>
      </c>
      <c r="S754" s="127">
        <v>0</v>
      </c>
      <c r="T754" s="128">
        <f>S754*H754</f>
        <v>0</v>
      </c>
      <c r="AR754" s="129" t="s">
        <v>1037</v>
      </c>
      <c r="AT754" s="129" t="s">
        <v>119</v>
      </c>
      <c r="AU754" s="129" t="s">
        <v>125</v>
      </c>
      <c r="AY754" s="18" t="s">
        <v>117</v>
      </c>
      <c r="BE754" s="130">
        <f>IF(N754="základní",J754,0)</f>
        <v>0</v>
      </c>
      <c r="BF754" s="130">
        <f>IF(N754="snížená",J754,0)</f>
        <v>1</v>
      </c>
      <c r="BG754" s="130">
        <f>IF(N754="zákl. přenesená",J754,0)</f>
        <v>0</v>
      </c>
      <c r="BH754" s="130">
        <f>IF(N754="sníž. přenesená",J754,0)</f>
        <v>0</v>
      </c>
      <c r="BI754" s="130">
        <f>IF(N754="nulová",J754,0)</f>
        <v>0</v>
      </c>
      <c r="BJ754" s="18" t="s">
        <v>125</v>
      </c>
      <c r="BK754" s="130">
        <f>ROUND(I754*H754,2)</f>
        <v>1</v>
      </c>
      <c r="BL754" s="18" t="s">
        <v>1037</v>
      </c>
      <c r="BM754" s="129" t="s">
        <v>1086</v>
      </c>
    </row>
    <row r="755" spans="2:65" s="1" customFormat="1" ht="11.25" x14ac:dyDescent="0.2">
      <c r="B755" s="30"/>
      <c r="D755" s="131" t="s">
        <v>127</v>
      </c>
      <c r="F755" s="132" t="s">
        <v>1087</v>
      </c>
      <c r="L755" s="30"/>
      <c r="M755" s="133"/>
      <c r="T755" s="51"/>
      <c r="AT755" s="18" t="s">
        <v>127</v>
      </c>
      <c r="AU755" s="18" t="s">
        <v>125</v>
      </c>
    </row>
    <row r="756" spans="2:65" s="11" customFormat="1" ht="22.9" customHeight="1" x14ac:dyDescent="0.2">
      <c r="B756" s="108"/>
      <c r="D756" s="109" t="s">
        <v>65</v>
      </c>
      <c r="E756" s="117" t="s">
        <v>1088</v>
      </c>
      <c r="F756" s="117" t="s">
        <v>1089</v>
      </c>
      <c r="J756" s="118">
        <f>BK756</f>
        <v>1</v>
      </c>
      <c r="L756" s="108"/>
      <c r="M756" s="112"/>
      <c r="P756" s="113">
        <f>P757</f>
        <v>0</v>
      </c>
      <c r="R756" s="113">
        <f>R757</f>
        <v>0</v>
      </c>
      <c r="T756" s="114">
        <f>T757</f>
        <v>0</v>
      </c>
      <c r="AR756" s="109" t="s">
        <v>151</v>
      </c>
      <c r="AT756" s="115" t="s">
        <v>65</v>
      </c>
      <c r="AU756" s="115" t="s">
        <v>71</v>
      </c>
      <c r="AY756" s="109" t="s">
        <v>117</v>
      </c>
      <c r="BK756" s="116">
        <f>BK757</f>
        <v>1</v>
      </c>
    </row>
    <row r="757" spans="2:65" s="1" customFormat="1" ht="16.5" customHeight="1" x14ac:dyDescent="0.2">
      <c r="B757" s="30"/>
      <c r="C757" s="119" t="s">
        <v>1090</v>
      </c>
      <c r="D757" s="119" t="s">
        <v>119</v>
      </c>
      <c r="E757" s="120" t="s">
        <v>1091</v>
      </c>
      <c r="F757" s="121" t="s">
        <v>1092</v>
      </c>
      <c r="G757" s="122" t="s">
        <v>1036</v>
      </c>
      <c r="H757" s="123">
        <v>1</v>
      </c>
      <c r="I757" s="124">
        <v>1</v>
      </c>
      <c r="J757" s="124">
        <f>ROUND(I757*H757,2)</f>
        <v>1</v>
      </c>
      <c r="K757" s="121" t="s">
        <v>17</v>
      </c>
      <c r="L757" s="30"/>
      <c r="M757" s="168" t="s">
        <v>17</v>
      </c>
      <c r="N757" s="169" t="s">
        <v>38</v>
      </c>
      <c r="O757" s="170">
        <v>0</v>
      </c>
      <c r="P757" s="170">
        <f>O757*H757</f>
        <v>0</v>
      </c>
      <c r="Q757" s="170">
        <v>0</v>
      </c>
      <c r="R757" s="170">
        <f>Q757*H757</f>
        <v>0</v>
      </c>
      <c r="S757" s="170">
        <v>0</v>
      </c>
      <c r="T757" s="171">
        <f>S757*H757</f>
        <v>0</v>
      </c>
      <c r="AR757" s="129" t="s">
        <v>1037</v>
      </c>
      <c r="AT757" s="129" t="s">
        <v>119</v>
      </c>
      <c r="AU757" s="129" t="s">
        <v>125</v>
      </c>
      <c r="AY757" s="18" t="s">
        <v>117</v>
      </c>
      <c r="BE757" s="130">
        <f>IF(N757="základní",J757,0)</f>
        <v>0</v>
      </c>
      <c r="BF757" s="130">
        <f>IF(N757="snížená",J757,0)</f>
        <v>1</v>
      </c>
      <c r="BG757" s="130">
        <f>IF(N757="zákl. přenesená",J757,0)</f>
        <v>0</v>
      </c>
      <c r="BH757" s="130">
        <f>IF(N757="sníž. přenesená",J757,0)</f>
        <v>0</v>
      </c>
      <c r="BI757" s="130">
        <f>IF(N757="nulová",J757,0)</f>
        <v>0</v>
      </c>
      <c r="BJ757" s="18" t="s">
        <v>125</v>
      </c>
      <c r="BK757" s="130">
        <f>ROUND(I757*H757,2)</f>
        <v>1</v>
      </c>
      <c r="BL757" s="18" t="s">
        <v>1037</v>
      </c>
      <c r="BM757" s="129" t="s">
        <v>1093</v>
      </c>
    </row>
    <row r="758" spans="2:65" s="1" customFormat="1" ht="6.95" customHeight="1" x14ac:dyDescent="0.2">
      <c r="B758" s="39"/>
      <c r="C758" s="40"/>
      <c r="D758" s="40"/>
      <c r="E758" s="40"/>
      <c r="F758" s="40"/>
      <c r="G758" s="40"/>
      <c r="H758" s="40"/>
      <c r="I758" s="40"/>
      <c r="J758" s="40"/>
      <c r="K758" s="40"/>
      <c r="L758" s="30"/>
    </row>
  </sheetData>
  <sheetProtection algorithmName="SHA-512" hashValue="CI6wJuVLva1WXi8IKyR3UJu/SAQiT44s+Sl7uhQ7FSzPSfefmDhZH4l/ULR0J7BFN/Tx+frsedddJJ5hOKv0TA==" saltValue="wJxFDR8tQMF9zo2HBHE4WA==" spinCount="100000" sheet="1" objects="1" scenarios="1" formatColumns="0" formatRows="0" autoFilter="0"/>
  <autoFilter ref="C95:K757" xr:uid="{00000000-0009-0000-0000-000001000000}"/>
  <mergeCells count="5">
    <mergeCell ref="E7:H7"/>
    <mergeCell ref="E25:H25"/>
    <mergeCell ref="E46:H46"/>
    <mergeCell ref="E88:H88"/>
    <mergeCell ref="L2:V2"/>
  </mergeCells>
  <hyperlinks>
    <hyperlink ref="F100" r:id="rId1" xr:uid="{00000000-0004-0000-0100-000000000000}"/>
    <hyperlink ref="F104" r:id="rId2" xr:uid="{00000000-0004-0000-0100-000001000000}"/>
    <hyperlink ref="F110" r:id="rId3" xr:uid="{00000000-0004-0000-0100-000002000000}"/>
    <hyperlink ref="F113" r:id="rId4" xr:uid="{00000000-0004-0000-0100-000003000000}"/>
    <hyperlink ref="F115" r:id="rId5" xr:uid="{00000000-0004-0000-0100-000004000000}"/>
    <hyperlink ref="F118" r:id="rId6" xr:uid="{00000000-0004-0000-0100-000005000000}"/>
    <hyperlink ref="F120" r:id="rId7" xr:uid="{00000000-0004-0000-0100-000006000000}"/>
    <hyperlink ref="F123" r:id="rId8" xr:uid="{00000000-0004-0000-0100-000007000000}"/>
    <hyperlink ref="F125" r:id="rId9" xr:uid="{00000000-0004-0000-0100-000008000000}"/>
    <hyperlink ref="F128" r:id="rId10" xr:uid="{00000000-0004-0000-0100-000009000000}"/>
    <hyperlink ref="F132" r:id="rId11" xr:uid="{00000000-0004-0000-0100-00000A000000}"/>
    <hyperlink ref="F139" r:id="rId12" xr:uid="{00000000-0004-0000-0100-00000B000000}"/>
    <hyperlink ref="F143" r:id="rId13" xr:uid="{00000000-0004-0000-0100-00000C000000}"/>
    <hyperlink ref="F150" r:id="rId14" xr:uid="{00000000-0004-0000-0100-00000D000000}"/>
    <hyperlink ref="F155" r:id="rId15" xr:uid="{00000000-0004-0000-0100-00000E000000}"/>
    <hyperlink ref="F159" r:id="rId16" xr:uid="{00000000-0004-0000-0100-00000F000000}"/>
    <hyperlink ref="F169" r:id="rId17" xr:uid="{00000000-0004-0000-0100-000010000000}"/>
    <hyperlink ref="F171" r:id="rId18" xr:uid="{00000000-0004-0000-0100-000011000000}"/>
    <hyperlink ref="F173" r:id="rId19" xr:uid="{00000000-0004-0000-0100-000012000000}"/>
    <hyperlink ref="F183" r:id="rId20" xr:uid="{00000000-0004-0000-0100-000013000000}"/>
    <hyperlink ref="F234" r:id="rId21" xr:uid="{00000000-0004-0000-0100-000014000000}"/>
    <hyperlink ref="F250" r:id="rId22" xr:uid="{00000000-0004-0000-0100-000015000000}"/>
    <hyperlink ref="F259" r:id="rId23" xr:uid="{00000000-0004-0000-0100-000016000000}"/>
    <hyperlink ref="F274" r:id="rId24" xr:uid="{00000000-0004-0000-0100-000017000000}"/>
    <hyperlink ref="F277" r:id="rId25" xr:uid="{00000000-0004-0000-0100-000018000000}"/>
    <hyperlink ref="F293" r:id="rId26" xr:uid="{00000000-0004-0000-0100-000019000000}"/>
    <hyperlink ref="F295" r:id="rId27" xr:uid="{00000000-0004-0000-0100-00001A000000}"/>
    <hyperlink ref="F327" r:id="rId28" xr:uid="{00000000-0004-0000-0100-00001B000000}"/>
    <hyperlink ref="F338" r:id="rId29" xr:uid="{00000000-0004-0000-0100-00001C000000}"/>
    <hyperlink ref="F340" r:id="rId30" xr:uid="{00000000-0004-0000-0100-00001D000000}"/>
    <hyperlink ref="F346" r:id="rId31" xr:uid="{00000000-0004-0000-0100-00001E000000}"/>
    <hyperlink ref="F348" r:id="rId32" xr:uid="{00000000-0004-0000-0100-00001F000000}"/>
    <hyperlink ref="F366" r:id="rId33" xr:uid="{00000000-0004-0000-0100-000020000000}"/>
    <hyperlink ref="F369" r:id="rId34" xr:uid="{00000000-0004-0000-0100-000021000000}"/>
    <hyperlink ref="F380" r:id="rId35" xr:uid="{00000000-0004-0000-0100-000022000000}"/>
    <hyperlink ref="F391" r:id="rId36" xr:uid="{00000000-0004-0000-0100-000023000000}"/>
    <hyperlink ref="F401" r:id="rId37" xr:uid="{00000000-0004-0000-0100-000024000000}"/>
    <hyperlink ref="F403" r:id="rId38" xr:uid="{00000000-0004-0000-0100-000025000000}"/>
    <hyperlink ref="F424" r:id="rId39" xr:uid="{00000000-0004-0000-0100-000026000000}"/>
    <hyperlink ref="F426" r:id="rId40" xr:uid="{00000000-0004-0000-0100-000027000000}"/>
    <hyperlink ref="F437" r:id="rId41" xr:uid="{00000000-0004-0000-0100-000028000000}"/>
    <hyperlink ref="F450" r:id="rId42" xr:uid="{00000000-0004-0000-0100-000029000000}"/>
    <hyperlink ref="F462" r:id="rId43" xr:uid="{00000000-0004-0000-0100-00002A000000}"/>
    <hyperlink ref="F477" r:id="rId44" xr:uid="{00000000-0004-0000-0100-00002B000000}"/>
    <hyperlink ref="F492" r:id="rId45" xr:uid="{00000000-0004-0000-0100-00002C000000}"/>
    <hyperlink ref="F494" r:id="rId46" xr:uid="{00000000-0004-0000-0100-00002D000000}"/>
    <hyperlink ref="F497" r:id="rId47" xr:uid="{00000000-0004-0000-0100-00002E000000}"/>
    <hyperlink ref="F500" r:id="rId48" xr:uid="{00000000-0004-0000-0100-00002F000000}"/>
    <hyperlink ref="F507" r:id="rId49" xr:uid="{00000000-0004-0000-0100-000030000000}"/>
    <hyperlink ref="F513" r:id="rId50" xr:uid="{00000000-0004-0000-0100-000031000000}"/>
    <hyperlink ref="F519" r:id="rId51" xr:uid="{00000000-0004-0000-0100-000032000000}"/>
    <hyperlink ref="F522" r:id="rId52" xr:uid="{00000000-0004-0000-0100-000033000000}"/>
    <hyperlink ref="F525" r:id="rId53" xr:uid="{00000000-0004-0000-0100-000034000000}"/>
    <hyperlink ref="F527" r:id="rId54" xr:uid="{00000000-0004-0000-0100-000035000000}"/>
    <hyperlink ref="F529" r:id="rId55" xr:uid="{00000000-0004-0000-0100-000036000000}"/>
    <hyperlink ref="F531" r:id="rId56" xr:uid="{00000000-0004-0000-0100-000037000000}"/>
    <hyperlink ref="F533" r:id="rId57" xr:uid="{00000000-0004-0000-0100-000038000000}"/>
    <hyperlink ref="F536" r:id="rId58" xr:uid="{00000000-0004-0000-0100-000039000000}"/>
    <hyperlink ref="F539" r:id="rId59" xr:uid="{00000000-0004-0000-0100-00003A000000}"/>
    <hyperlink ref="F541" r:id="rId60" xr:uid="{00000000-0004-0000-0100-00003B000000}"/>
    <hyperlink ref="F548" r:id="rId61" xr:uid="{00000000-0004-0000-0100-00003C000000}"/>
    <hyperlink ref="F553" r:id="rId62" xr:uid="{00000000-0004-0000-0100-00003D000000}"/>
    <hyperlink ref="F555" r:id="rId63" xr:uid="{00000000-0004-0000-0100-00003E000000}"/>
    <hyperlink ref="F557" r:id="rId64" xr:uid="{00000000-0004-0000-0100-00003F000000}"/>
    <hyperlink ref="F559" r:id="rId65" xr:uid="{00000000-0004-0000-0100-000040000000}"/>
    <hyperlink ref="F562" r:id="rId66" xr:uid="{00000000-0004-0000-0100-000041000000}"/>
    <hyperlink ref="F564" r:id="rId67" xr:uid="{00000000-0004-0000-0100-000042000000}"/>
    <hyperlink ref="F566" r:id="rId68" xr:uid="{00000000-0004-0000-0100-000043000000}"/>
    <hyperlink ref="F569" r:id="rId69" xr:uid="{00000000-0004-0000-0100-000044000000}"/>
    <hyperlink ref="F573" r:id="rId70" xr:uid="{00000000-0004-0000-0100-000045000000}"/>
    <hyperlink ref="F581" r:id="rId71" xr:uid="{00000000-0004-0000-0100-000046000000}"/>
    <hyperlink ref="F593" r:id="rId72" xr:uid="{00000000-0004-0000-0100-000047000000}"/>
    <hyperlink ref="F598" r:id="rId73" xr:uid="{00000000-0004-0000-0100-000048000000}"/>
    <hyperlink ref="F601" r:id="rId74" xr:uid="{00000000-0004-0000-0100-000049000000}"/>
    <hyperlink ref="F605" r:id="rId75" xr:uid="{00000000-0004-0000-0100-00004A000000}"/>
    <hyperlink ref="F607" r:id="rId76" xr:uid="{00000000-0004-0000-0100-00004B000000}"/>
    <hyperlink ref="F610" r:id="rId77" xr:uid="{00000000-0004-0000-0100-00004C000000}"/>
    <hyperlink ref="F613" r:id="rId78" xr:uid="{00000000-0004-0000-0100-00004D000000}"/>
    <hyperlink ref="F622" r:id="rId79" xr:uid="{00000000-0004-0000-0100-00004E000000}"/>
    <hyperlink ref="F626" r:id="rId80" xr:uid="{00000000-0004-0000-0100-00004F000000}"/>
    <hyperlink ref="F630" r:id="rId81" xr:uid="{00000000-0004-0000-0100-000050000000}"/>
    <hyperlink ref="F633" r:id="rId82" xr:uid="{00000000-0004-0000-0100-000051000000}"/>
    <hyperlink ref="F637" r:id="rId83" xr:uid="{00000000-0004-0000-0100-000052000000}"/>
    <hyperlink ref="F640" r:id="rId84" xr:uid="{00000000-0004-0000-0100-000053000000}"/>
    <hyperlink ref="F644" r:id="rId85" xr:uid="{00000000-0004-0000-0100-000054000000}"/>
    <hyperlink ref="F647" r:id="rId86" xr:uid="{00000000-0004-0000-0100-000055000000}"/>
    <hyperlink ref="F654" r:id="rId87" xr:uid="{00000000-0004-0000-0100-000056000000}"/>
    <hyperlink ref="F662" r:id="rId88" xr:uid="{00000000-0004-0000-0100-000057000000}"/>
    <hyperlink ref="F665" r:id="rId89" xr:uid="{00000000-0004-0000-0100-000058000000}"/>
    <hyperlink ref="F668" r:id="rId90" xr:uid="{00000000-0004-0000-0100-000059000000}"/>
    <hyperlink ref="F671" r:id="rId91" xr:uid="{00000000-0004-0000-0100-00005A000000}"/>
    <hyperlink ref="F678" r:id="rId92" xr:uid="{00000000-0004-0000-0100-00005B000000}"/>
    <hyperlink ref="F682" r:id="rId93" xr:uid="{00000000-0004-0000-0100-00005C000000}"/>
    <hyperlink ref="F688" r:id="rId94" xr:uid="{00000000-0004-0000-0100-00005D000000}"/>
    <hyperlink ref="F691" r:id="rId95" xr:uid="{00000000-0004-0000-0100-00005E000000}"/>
    <hyperlink ref="F698" r:id="rId96" xr:uid="{00000000-0004-0000-0100-00005F000000}"/>
    <hyperlink ref="F702" r:id="rId97" xr:uid="{00000000-0004-0000-0100-000060000000}"/>
    <hyperlink ref="F704" r:id="rId98" xr:uid="{00000000-0004-0000-0100-000061000000}"/>
    <hyperlink ref="F706" r:id="rId99" xr:uid="{00000000-0004-0000-0100-000062000000}"/>
    <hyperlink ref="F716" r:id="rId100" xr:uid="{00000000-0004-0000-0100-000063000000}"/>
    <hyperlink ref="F718" r:id="rId101" xr:uid="{00000000-0004-0000-0100-000064000000}"/>
    <hyperlink ref="F723" r:id="rId102" xr:uid="{00000000-0004-0000-0100-000065000000}"/>
    <hyperlink ref="F729" r:id="rId103" xr:uid="{00000000-0004-0000-0100-000066000000}"/>
    <hyperlink ref="F733" r:id="rId104" xr:uid="{00000000-0004-0000-0100-000067000000}"/>
    <hyperlink ref="F737" r:id="rId105" xr:uid="{00000000-0004-0000-0100-000068000000}"/>
    <hyperlink ref="F739" r:id="rId106" xr:uid="{00000000-0004-0000-0100-000069000000}"/>
    <hyperlink ref="F743" r:id="rId107" xr:uid="{00000000-0004-0000-0100-00006A000000}"/>
    <hyperlink ref="F746" r:id="rId108" xr:uid="{00000000-0004-0000-0100-00006B000000}"/>
    <hyperlink ref="F750" r:id="rId109" xr:uid="{00000000-0004-0000-0100-00006C000000}"/>
    <hyperlink ref="F752" r:id="rId110" xr:uid="{00000000-0004-0000-0100-00006D000000}"/>
    <hyperlink ref="F755" r:id="rId111" xr:uid="{00000000-0004-0000-0100-00006E000000}"/>
    <hyperlink ref="E22" r:id="rId112" xr:uid="{6A43D62E-A608-4BCA-8F7D-5D63069863BD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18"/>
  <sheetViews>
    <sheetView showGridLines="0" zoomScale="110" zoomScaleNormal="110" workbookViewId="0"/>
  </sheetViews>
  <sheetFormatPr defaultRowHeight="15" x14ac:dyDescent="0.2"/>
  <cols>
    <col min="1" max="1" width="8.33203125" style="172" customWidth="1"/>
    <col min="2" max="2" width="1.6640625" style="172" customWidth="1"/>
    <col min="3" max="4" width="5" style="172" customWidth="1"/>
    <col min="5" max="5" width="11.6640625" style="172" customWidth="1"/>
    <col min="6" max="6" width="9.1640625" style="172" customWidth="1"/>
    <col min="7" max="7" width="5" style="172" customWidth="1"/>
    <col min="8" max="8" width="77.83203125" style="172" customWidth="1"/>
    <col min="9" max="10" width="20" style="172" customWidth="1"/>
    <col min="11" max="11" width="1.6640625" style="172" customWidth="1"/>
  </cols>
  <sheetData>
    <row r="1" spans="2:11" customFormat="1" ht="37.5" customHeight="1" x14ac:dyDescent="0.2"/>
    <row r="2" spans="2:11" customFormat="1" ht="7.5" customHeight="1" x14ac:dyDescent="0.2">
      <c r="B2" s="173"/>
      <c r="C2" s="174"/>
      <c r="D2" s="174"/>
      <c r="E2" s="174"/>
      <c r="F2" s="174"/>
      <c r="G2" s="174"/>
      <c r="H2" s="174"/>
      <c r="I2" s="174"/>
      <c r="J2" s="174"/>
      <c r="K2" s="175"/>
    </row>
    <row r="3" spans="2:11" s="16" customFormat="1" ht="45" customHeight="1" x14ac:dyDescent="0.2">
      <c r="B3" s="176"/>
      <c r="C3" s="285" t="s">
        <v>1094</v>
      </c>
      <c r="D3" s="285"/>
      <c r="E3" s="285"/>
      <c r="F3" s="285"/>
      <c r="G3" s="285"/>
      <c r="H3" s="285"/>
      <c r="I3" s="285"/>
      <c r="J3" s="285"/>
      <c r="K3" s="177"/>
    </row>
    <row r="4" spans="2:11" customFormat="1" ht="25.5" customHeight="1" x14ac:dyDescent="0.3">
      <c r="B4" s="178"/>
      <c r="C4" s="290" t="s">
        <v>1095</v>
      </c>
      <c r="D4" s="290"/>
      <c r="E4" s="290"/>
      <c r="F4" s="290"/>
      <c r="G4" s="290"/>
      <c r="H4" s="290"/>
      <c r="I4" s="290"/>
      <c r="J4" s="290"/>
      <c r="K4" s="179"/>
    </row>
    <row r="5" spans="2:11" customFormat="1" ht="5.25" customHeight="1" x14ac:dyDescent="0.2">
      <c r="B5" s="178"/>
      <c r="C5" s="180"/>
      <c r="D5" s="180"/>
      <c r="E5" s="180"/>
      <c r="F5" s="180"/>
      <c r="G5" s="180"/>
      <c r="H5" s="180"/>
      <c r="I5" s="180"/>
      <c r="J5" s="180"/>
      <c r="K5" s="179"/>
    </row>
    <row r="6" spans="2:11" customFormat="1" ht="15" customHeight="1" x14ac:dyDescent="0.2">
      <c r="B6" s="178"/>
      <c r="C6" s="289" t="s">
        <v>1096</v>
      </c>
      <c r="D6" s="289"/>
      <c r="E6" s="289"/>
      <c r="F6" s="289"/>
      <c r="G6" s="289"/>
      <c r="H6" s="289"/>
      <c r="I6" s="289"/>
      <c r="J6" s="289"/>
      <c r="K6" s="179"/>
    </row>
    <row r="7" spans="2:11" customFormat="1" ht="15" customHeight="1" x14ac:dyDescent="0.2">
      <c r="B7" s="182"/>
      <c r="C7" s="289" t="s">
        <v>1097</v>
      </c>
      <c r="D7" s="289"/>
      <c r="E7" s="289"/>
      <c r="F7" s="289"/>
      <c r="G7" s="289"/>
      <c r="H7" s="289"/>
      <c r="I7" s="289"/>
      <c r="J7" s="289"/>
      <c r="K7" s="179"/>
    </row>
    <row r="8" spans="2:11" customFormat="1" ht="12.75" customHeight="1" x14ac:dyDescent="0.2">
      <c r="B8" s="182"/>
      <c r="C8" s="181"/>
      <c r="D8" s="181"/>
      <c r="E8" s="181"/>
      <c r="F8" s="181"/>
      <c r="G8" s="181"/>
      <c r="H8" s="181"/>
      <c r="I8" s="181"/>
      <c r="J8" s="181"/>
      <c r="K8" s="179"/>
    </row>
    <row r="9" spans="2:11" customFormat="1" ht="15" customHeight="1" x14ac:dyDescent="0.2">
      <c r="B9" s="182"/>
      <c r="C9" s="289" t="s">
        <v>1098</v>
      </c>
      <c r="D9" s="289"/>
      <c r="E9" s="289"/>
      <c r="F9" s="289"/>
      <c r="G9" s="289"/>
      <c r="H9" s="289"/>
      <c r="I9" s="289"/>
      <c r="J9" s="289"/>
      <c r="K9" s="179"/>
    </row>
    <row r="10" spans="2:11" customFormat="1" ht="15" customHeight="1" x14ac:dyDescent="0.2">
      <c r="B10" s="182"/>
      <c r="C10" s="181"/>
      <c r="D10" s="289" t="s">
        <v>1099</v>
      </c>
      <c r="E10" s="289"/>
      <c r="F10" s="289"/>
      <c r="G10" s="289"/>
      <c r="H10" s="289"/>
      <c r="I10" s="289"/>
      <c r="J10" s="289"/>
      <c r="K10" s="179"/>
    </row>
    <row r="11" spans="2:11" customFormat="1" ht="15" customHeight="1" x14ac:dyDescent="0.2">
      <c r="B11" s="182"/>
      <c r="C11" s="183"/>
      <c r="D11" s="289" t="s">
        <v>1100</v>
      </c>
      <c r="E11" s="289"/>
      <c r="F11" s="289"/>
      <c r="G11" s="289"/>
      <c r="H11" s="289"/>
      <c r="I11" s="289"/>
      <c r="J11" s="289"/>
      <c r="K11" s="179"/>
    </row>
    <row r="12" spans="2:11" customFormat="1" ht="15" customHeight="1" x14ac:dyDescent="0.2">
      <c r="B12" s="182"/>
      <c r="C12" s="183"/>
      <c r="D12" s="181"/>
      <c r="E12" s="181"/>
      <c r="F12" s="181"/>
      <c r="G12" s="181"/>
      <c r="H12" s="181"/>
      <c r="I12" s="181"/>
      <c r="J12" s="181"/>
      <c r="K12" s="179"/>
    </row>
    <row r="13" spans="2:11" customFormat="1" ht="15" customHeight="1" x14ac:dyDescent="0.2">
      <c r="B13" s="182"/>
      <c r="C13" s="183"/>
      <c r="D13" s="184" t="s">
        <v>1101</v>
      </c>
      <c r="E13" s="181"/>
      <c r="F13" s="181"/>
      <c r="G13" s="181"/>
      <c r="H13" s="181"/>
      <c r="I13" s="181"/>
      <c r="J13" s="181"/>
      <c r="K13" s="179"/>
    </row>
    <row r="14" spans="2:11" customFormat="1" ht="12.75" customHeight="1" x14ac:dyDescent="0.2">
      <c r="B14" s="182"/>
      <c r="C14" s="183"/>
      <c r="D14" s="183"/>
      <c r="E14" s="183"/>
      <c r="F14" s="183"/>
      <c r="G14" s="183"/>
      <c r="H14" s="183"/>
      <c r="I14" s="183"/>
      <c r="J14" s="183"/>
      <c r="K14" s="179"/>
    </row>
    <row r="15" spans="2:11" customFormat="1" ht="15" customHeight="1" x14ac:dyDescent="0.2">
      <c r="B15" s="182"/>
      <c r="C15" s="183"/>
      <c r="D15" s="289" t="s">
        <v>1102</v>
      </c>
      <c r="E15" s="289"/>
      <c r="F15" s="289"/>
      <c r="G15" s="289"/>
      <c r="H15" s="289"/>
      <c r="I15" s="289"/>
      <c r="J15" s="289"/>
      <c r="K15" s="179"/>
    </row>
    <row r="16" spans="2:11" customFormat="1" ht="15" customHeight="1" x14ac:dyDescent="0.2">
      <c r="B16" s="182"/>
      <c r="C16" s="183"/>
      <c r="D16" s="289" t="s">
        <v>1103</v>
      </c>
      <c r="E16" s="289"/>
      <c r="F16" s="289"/>
      <c r="G16" s="289"/>
      <c r="H16" s="289"/>
      <c r="I16" s="289"/>
      <c r="J16" s="289"/>
      <c r="K16" s="179"/>
    </row>
    <row r="17" spans="2:11" customFormat="1" ht="15" customHeight="1" x14ac:dyDescent="0.2">
      <c r="B17" s="182"/>
      <c r="C17" s="183"/>
      <c r="D17" s="289" t="s">
        <v>1104</v>
      </c>
      <c r="E17" s="289"/>
      <c r="F17" s="289"/>
      <c r="G17" s="289"/>
      <c r="H17" s="289"/>
      <c r="I17" s="289"/>
      <c r="J17" s="289"/>
      <c r="K17" s="179"/>
    </row>
    <row r="18" spans="2:11" customFormat="1" ht="15" customHeight="1" x14ac:dyDescent="0.2">
      <c r="B18" s="182"/>
      <c r="C18" s="183"/>
      <c r="D18" s="183"/>
      <c r="E18" s="185" t="s">
        <v>70</v>
      </c>
      <c r="F18" s="289" t="s">
        <v>1105</v>
      </c>
      <c r="G18" s="289"/>
      <c r="H18" s="289"/>
      <c r="I18" s="289"/>
      <c r="J18" s="289"/>
      <c r="K18" s="179"/>
    </row>
    <row r="19" spans="2:11" customFormat="1" ht="15" customHeight="1" x14ac:dyDescent="0.2">
      <c r="B19" s="182"/>
      <c r="C19" s="183"/>
      <c r="D19" s="183"/>
      <c r="E19" s="185" t="s">
        <v>1106</v>
      </c>
      <c r="F19" s="289" t="s">
        <v>1107</v>
      </c>
      <c r="G19" s="289"/>
      <c r="H19" s="289"/>
      <c r="I19" s="289"/>
      <c r="J19" s="289"/>
      <c r="K19" s="179"/>
    </row>
    <row r="20" spans="2:11" customFormat="1" ht="15" customHeight="1" x14ac:dyDescent="0.2">
      <c r="B20" s="182"/>
      <c r="C20" s="183"/>
      <c r="D20" s="183"/>
      <c r="E20" s="185" t="s">
        <v>1108</v>
      </c>
      <c r="F20" s="289" t="s">
        <v>1109</v>
      </c>
      <c r="G20" s="289"/>
      <c r="H20" s="289"/>
      <c r="I20" s="289"/>
      <c r="J20" s="289"/>
      <c r="K20" s="179"/>
    </row>
    <row r="21" spans="2:11" customFormat="1" ht="15" customHeight="1" x14ac:dyDescent="0.2">
      <c r="B21" s="182"/>
      <c r="C21" s="183"/>
      <c r="D21" s="183"/>
      <c r="E21" s="185" t="s">
        <v>1110</v>
      </c>
      <c r="F21" s="289" t="s">
        <v>1111</v>
      </c>
      <c r="G21" s="289"/>
      <c r="H21" s="289"/>
      <c r="I21" s="289"/>
      <c r="J21" s="289"/>
      <c r="K21" s="179"/>
    </row>
    <row r="22" spans="2:11" customFormat="1" ht="15" customHeight="1" x14ac:dyDescent="0.2">
      <c r="B22" s="182"/>
      <c r="C22" s="183"/>
      <c r="D22" s="183"/>
      <c r="E22" s="185" t="s">
        <v>1112</v>
      </c>
      <c r="F22" s="289" t="s">
        <v>1113</v>
      </c>
      <c r="G22" s="289"/>
      <c r="H22" s="289"/>
      <c r="I22" s="289"/>
      <c r="J22" s="289"/>
      <c r="K22" s="179"/>
    </row>
    <row r="23" spans="2:11" customFormat="1" ht="15" customHeight="1" x14ac:dyDescent="0.2">
      <c r="B23" s="182"/>
      <c r="C23" s="183"/>
      <c r="D23" s="183"/>
      <c r="E23" s="185" t="s">
        <v>1114</v>
      </c>
      <c r="F23" s="289" t="s">
        <v>1115</v>
      </c>
      <c r="G23" s="289"/>
      <c r="H23" s="289"/>
      <c r="I23" s="289"/>
      <c r="J23" s="289"/>
      <c r="K23" s="179"/>
    </row>
    <row r="24" spans="2:11" customFormat="1" ht="12.75" customHeight="1" x14ac:dyDescent="0.2">
      <c r="B24" s="182"/>
      <c r="C24" s="183"/>
      <c r="D24" s="183"/>
      <c r="E24" s="183"/>
      <c r="F24" s="183"/>
      <c r="G24" s="183"/>
      <c r="H24" s="183"/>
      <c r="I24" s="183"/>
      <c r="J24" s="183"/>
      <c r="K24" s="179"/>
    </row>
    <row r="25" spans="2:11" customFormat="1" ht="15" customHeight="1" x14ac:dyDescent="0.2">
      <c r="B25" s="182"/>
      <c r="C25" s="289" t="s">
        <v>1116</v>
      </c>
      <c r="D25" s="289"/>
      <c r="E25" s="289"/>
      <c r="F25" s="289"/>
      <c r="G25" s="289"/>
      <c r="H25" s="289"/>
      <c r="I25" s="289"/>
      <c r="J25" s="289"/>
      <c r="K25" s="179"/>
    </row>
    <row r="26" spans="2:11" customFormat="1" ht="15" customHeight="1" x14ac:dyDescent="0.2">
      <c r="B26" s="182"/>
      <c r="C26" s="289" t="s">
        <v>1117</v>
      </c>
      <c r="D26" s="289"/>
      <c r="E26" s="289"/>
      <c r="F26" s="289"/>
      <c r="G26" s="289"/>
      <c r="H26" s="289"/>
      <c r="I26" s="289"/>
      <c r="J26" s="289"/>
      <c r="K26" s="179"/>
    </row>
    <row r="27" spans="2:11" customFormat="1" ht="15" customHeight="1" x14ac:dyDescent="0.2">
      <c r="B27" s="182"/>
      <c r="C27" s="181"/>
      <c r="D27" s="289" t="s">
        <v>1118</v>
      </c>
      <c r="E27" s="289"/>
      <c r="F27" s="289"/>
      <c r="G27" s="289"/>
      <c r="H27" s="289"/>
      <c r="I27" s="289"/>
      <c r="J27" s="289"/>
      <c r="K27" s="179"/>
    </row>
    <row r="28" spans="2:11" customFormat="1" ht="15" customHeight="1" x14ac:dyDescent="0.2">
      <c r="B28" s="182"/>
      <c r="C28" s="183"/>
      <c r="D28" s="289" t="s">
        <v>1119</v>
      </c>
      <c r="E28" s="289"/>
      <c r="F28" s="289"/>
      <c r="G28" s="289"/>
      <c r="H28" s="289"/>
      <c r="I28" s="289"/>
      <c r="J28" s="289"/>
      <c r="K28" s="179"/>
    </row>
    <row r="29" spans="2:11" customFormat="1" ht="12.75" customHeight="1" x14ac:dyDescent="0.2">
      <c r="B29" s="182"/>
      <c r="C29" s="183"/>
      <c r="D29" s="183"/>
      <c r="E29" s="183"/>
      <c r="F29" s="183"/>
      <c r="G29" s="183"/>
      <c r="H29" s="183"/>
      <c r="I29" s="183"/>
      <c r="J29" s="183"/>
      <c r="K29" s="179"/>
    </row>
    <row r="30" spans="2:11" customFormat="1" ht="15" customHeight="1" x14ac:dyDescent="0.2">
      <c r="B30" s="182"/>
      <c r="C30" s="183"/>
      <c r="D30" s="289" t="s">
        <v>1120</v>
      </c>
      <c r="E30" s="289"/>
      <c r="F30" s="289"/>
      <c r="G30" s="289"/>
      <c r="H30" s="289"/>
      <c r="I30" s="289"/>
      <c r="J30" s="289"/>
      <c r="K30" s="179"/>
    </row>
    <row r="31" spans="2:11" customFormat="1" ht="15" customHeight="1" x14ac:dyDescent="0.2">
      <c r="B31" s="182"/>
      <c r="C31" s="183"/>
      <c r="D31" s="289" t="s">
        <v>1121</v>
      </c>
      <c r="E31" s="289"/>
      <c r="F31" s="289"/>
      <c r="G31" s="289"/>
      <c r="H31" s="289"/>
      <c r="I31" s="289"/>
      <c r="J31" s="289"/>
      <c r="K31" s="179"/>
    </row>
    <row r="32" spans="2:11" customFormat="1" ht="12.75" customHeight="1" x14ac:dyDescent="0.2">
      <c r="B32" s="182"/>
      <c r="C32" s="183"/>
      <c r="D32" s="183"/>
      <c r="E32" s="183"/>
      <c r="F32" s="183"/>
      <c r="G32" s="183"/>
      <c r="H32" s="183"/>
      <c r="I32" s="183"/>
      <c r="J32" s="183"/>
      <c r="K32" s="179"/>
    </row>
    <row r="33" spans="2:11" customFormat="1" ht="15" customHeight="1" x14ac:dyDescent="0.2">
      <c r="B33" s="182"/>
      <c r="C33" s="183"/>
      <c r="D33" s="289" t="s">
        <v>1122</v>
      </c>
      <c r="E33" s="289"/>
      <c r="F33" s="289"/>
      <c r="G33" s="289"/>
      <c r="H33" s="289"/>
      <c r="I33" s="289"/>
      <c r="J33" s="289"/>
      <c r="K33" s="179"/>
    </row>
    <row r="34" spans="2:11" customFormat="1" ht="15" customHeight="1" x14ac:dyDescent="0.2">
      <c r="B34" s="182"/>
      <c r="C34" s="183"/>
      <c r="D34" s="289" t="s">
        <v>1123</v>
      </c>
      <c r="E34" s="289"/>
      <c r="F34" s="289"/>
      <c r="G34" s="289"/>
      <c r="H34" s="289"/>
      <c r="I34" s="289"/>
      <c r="J34" s="289"/>
      <c r="K34" s="179"/>
    </row>
    <row r="35" spans="2:11" customFormat="1" ht="15" customHeight="1" x14ac:dyDescent="0.2">
      <c r="B35" s="182"/>
      <c r="C35" s="183"/>
      <c r="D35" s="289" t="s">
        <v>1124</v>
      </c>
      <c r="E35" s="289"/>
      <c r="F35" s="289"/>
      <c r="G35" s="289"/>
      <c r="H35" s="289"/>
      <c r="I35" s="289"/>
      <c r="J35" s="289"/>
      <c r="K35" s="179"/>
    </row>
    <row r="36" spans="2:11" customFormat="1" ht="15" customHeight="1" x14ac:dyDescent="0.2">
      <c r="B36" s="182"/>
      <c r="C36" s="183"/>
      <c r="D36" s="181"/>
      <c r="E36" s="184" t="s">
        <v>103</v>
      </c>
      <c r="F36" s="181"/>
      <c r="G36" s="289" t="s">
        <v>1125</v>
      </c>
      <c r="H36" s="289"/>
      <c r="I36" s="289"/>
      <c r="J36" s="289"/>
      <c r="K36" s="179"/>
    </row>
    <row r="37" spans="2:11" customFormat="1" ht="30.75" customHeight="1" x14ac:dyDescent="0.2">
      <c r="B37" s="182"/>
      <c r="C37" s="183"/>
      <c r="D37" s="181"/>
      <c r="E37" s="184" t="s">
        <v>1126</v>
      </c>
      <c r="F37" s="181"/>
      <c r="G37" s="289" t="s">
        <v>1127</v>
      </c>
      <c r="H37" s="289"/>
      <c r="I37" s="289"/>
      <c r="J37" s="289"/>
      <c r="K37" s="179"/>
    </row>
    <row r="38" spans="2:11" customFormat="1" ht="15" customHeight="1" x14ac:dyDescent="0.2">
      <c r="B38" s="182"/>
      <c r="C38" s="183"/>
      <c r="D38" s="181"/>
      <c r="E38" s="184" t="s">
        <v>47</v>
      </c>
      <c r="F38" s="181"/>
      <c r="G38" s="289" t="s">
        <v>1128</v>
      </c>
      <c r="H38" s="289"/>
      <c r="I38" s="289"/>
      <c r="J38" s="289"/>
      <c r="K38" s="179"/>
    </row>
    <row r="39" spans="2:11" customFormat="1" ht="15" customHeight="1" x14ac:dyDescent="0.2">
      <c r="B39" s="182"/>
      <c r="C39" s="183"/>
      <c r="D39" s="181"/>
      <c r="E39" s="184" t="s">
        <v>48</v>
      </c>
      <c r="F39" s="181"/>
      <c r="G39" s="289" t="s">
        <v>1129</v>
      </c>
      <c r="H39" s="289"/>
      <c r="I39" s="289"/>
      <c r="J39" s="289"/>
      <c r="K39" s="179"/>
    </row>
    <row r="40" spans="2:11" customFormat="1" ht="15" customHeight="1" x14ac:dyDescent="0.2">
      <c r="B40" s="182"/>
      <c r="C40" s="183"/>
      <c r="D40" s="181"/>
      <c r="E40" s="184" t="s">
        <v>104</v>
      </c>
      <c r="F40" s="181"/>
      <c r="G40" s="289" t="s">
        <v>1130</v>
      </c>
      <c r="H40" s="289"/>
      <c r="I40" s="289"/>
      <c r="J40" s="289"/>
      <c r="K40" s="179"/>
    </row>
    <row r="41" spans="2:11" customFormat="1" ht="15" customHeight="1" x14ac:dyDescent="0.2">
      <c r="B41" s="182"/>
      <c r="C41" s="183"/>
      <c r="D41" s="181"/>
      <c r="E41" s="184" t="s">
        <v>105</v>
      </c>
      <c r="F41" s="181"/>
      <c r="G41" s="289" t="s">
        <v>1131</v>
      </c>
      <c r="H41" s="289"/>
      <c r="I41" s="289"/>
      <c r="J41" s="289"/>
      <c r="K41" s="179"/>
    </row>
    <row r="42" spans="2:11" customFormat="1" ht="15" customHeight="1" x14ac:dyDescent="0.2">
      <c r="B42" s="182"/>
      <c r="C42" s="183"/>
      <c r="D42" s="181"/>
      <c r="E42" s="184" t="s">
        <v>1132</v>
      </c>
      <c r="F42" s="181"/>
      <c r="G42" s="289" t="s">
        <v>1133</v>
      </c>
      <c r="H42" s="289"/>
      <c r="I42" s="289"/>
      <c r="J42" s="289"/>
      <c r="K42" s="179"/>
    </row>
    <row r="43" spans="2:11" customFormat="1" ht="15" customHeight="1" x14ac:dyDescent="0.2">
      <c r="B43" s="182"/>
      <c r="C43" s="183"/>
      <c r="D43" s="181"/>
      <c r="E43" s="184"/>
      <c r="F43" s="181"/>
      <c r="G43" s="289" t="s">
        <v>1134</v>
      </c>
      <c r="H43" s="289"/>
      <c r="I43" s="289"/>
      <c r="J43" s="289"/>
      <c r="K43" s="179"/>
    </row>
    <row r="44" spans="2:11" customFormat="1" ht="15" customHeight="1" x14ac:dyDescent="0.2">
      <c r="B44" s="182"/>
      <c r="C44" s="183"/>
      <c r="D44" s="181"/>
      <c r="E44" s="184" t="s">
        <v>1135</v>
      </c>
      <c r="F44" s="181"/>
      <c r="G44" s="289" t="s">
        <v>1136</v>
      </c>
      <c r="H44" s="289"/>
      <c r="I44" s="289"/>
      <c r="J44" s="289"/>
      <c r="K44" s="179"/>
    </row>
    <row r="45" spans="2:11" customFormat="1" ht="15" customHeight="1" x14ac:dyDescent="0.2">
      <c r="B45" s="182"/>
      <c r="C45" s="183"/>
      <c r="D45" s="181"/>
      <c r="E45" s="184" t="s">
        <v>107</v>
      </c>
      <c r="F45" s="181"/>
      <c r="G45" s="289" t="s">
        <v>1137</v>
      </c>
      <c r="H45" s="289"/>
      <c r="I45" s="289"/>
      <c r="J45" s="289"/>
      <c r="K45" s="179"/>
    </row>
    <row r="46" spans="2:11" customFormat="1" ht="12.75" customHeight="1" x14ac:dyDescent="0.2">
      <c r="B46" s="182"/>
      <c r="C46" s="183"/>
      <c r="D46" s="181"/>
      <c r="E46" s="181"/>
      <c r="F46" s="181"/>
      <c r="G46" s="181"/>
      <c r="H46" s="181"/>
      <c r="I46" s="181"/>
      <c r="J46" s="181"/>
      <c r="K46" s="179"/>
    </row>
    <row r="47" spans="2:11" customFormat="1" ht="15" customHeight="1" x14ac:dyDescent="0.2">
      <c r="B47" s="182"/>
      <c r="C47" s="183"/>
      <c r="D47" s="289" t="s">
        <v>1138</v>
      </c>
      <c r="E47" s="289"/>
      <c r="F47" s="289"/>
      <c r="G47" s="289"/>
      <c r="H47" s="289"/>
      <c r="I47" s="289"/>
      <c r="J47" s="289"/>
      <c r="K47" s="179"/>
    </row>
    <row r="48" spans="2:11" customFormat="1" ht="15" customHeight="1" x14ac:dyDescent="0.2">
      <c r="B48" s="182"/>
      <c r="C48" s="183"/>
      <c r="D48" s="183"/>
      <c r="E48" s="289" t="s">
        <v>1139</v>
      </c>
      <c r="F48" s="289"/>
      <c r="G48" s="289"/>
      <c r="H48" s="289"/>
      <c r="I48" s="289"/>
      <c r="J48" s="289"/>
      <c r="K48" s="179"/>
    </row>
    <row r="49" spans="2:11" customFormat="1" ht="15" customHeight="1" x14ac:dyDescent="0.2">
      <c r="B49" s="182"/>
      <c r="C49" s="183"/>
      <c r="D49" s="183"/>
      <c r="E49" s="289" t="s">
        <v>1140</v>
      </c>
      <c r="F49" s="289"/>
      <c r="G49" s="289"/>
      <c r="H49" s="289"/>
      <c r="I49" s="289"/>
      <c r="J49" s="289"/>
      <c r="K49" s="179"/>
    </row>
    <row r="50" spans="2:11" customFormat="1" ht="15" customHeight="1" x14ac:dyDescent="0.2">
      <c r="B50" s="182"/>
      <c r="C50" s="183"/>
      <c r="D50" s="183"/>
      <c r="E50" s="289" t="s">
        <v>1141</v>
      </c>
      <c r="F50" s="289"/>
      <c r="G50" s="289"/>
      <c r="H50" s="289"/>
      <c r="I50" s="289"/>
      <c r="J50" s="289"/>
      <c r="K50" s="179"/>
    </row>
    <row r="51" spans="2:11" customFormat="1" ht="15" customHeight="1" x14ac:dyDescent="0.2">
      <c r="B51" s="182"/>
      <c r="C51" s="183"/>
      <c r="D51" s="289" t="s">
        <v>1142</v>
      </c>
      <c r="E51" s="289"/>
      <c r="F51" s="289"/>
      <c r="G51" s="289"/>
      <c r="H51" s="289"/>
      <c r="I51" s="289"/>
      <c r="J51" s="289"/>
      <c r="K51" s="179"/>
    </row>
    <row r="52" spans="2:11" customFormat="1" ht="25.5" customHeight="1" x14ac:dyDescent="0.3">
      <c r="B52" s="178"/>
      <c r="C52" s="290" t="s">
        <v>1143</v>
      </c>
      <c r="D52" s="290"/>
      <c r="E52" s="290"/>
      <c r="F52" s="290"/>
      <c r="G52" s="290"/>
      <c r="H52" s="290"/>
      <c r="I52" s="290"/>
      <c r="J52" s="290"/>
      <c r="K52" s="179"/>
    </row>
    <row r="53" spans="2:11" customFormat="1" ht="5.25" customHeight="1" x14ac:dyDescent="0.2">
      <c r="B53" s="178"/>
      <c r="C53" s="180"/>
      <c r="D53" s="180"/>
      <c r="E53" s="180"/>
      <c r="F53" s="180"/>
      <c r="G53" s="180"/>
      <c r="H53" s="180"/>
      <c r="I53" s="180"/>
      <c r="J53" s="180"/>
      <c r="K53" s="179"/>
    </row>
    <row r="54" spans="2:11" customFormat="1" ht="15" customHeight="1" x14ac:dyDescent="0.2">
      <c r="B54" s="178"/>
      <c r="C54" s="289" t="s">
        <v>1144</v>
      </c>
      <c r="D54" s="289"/>
      <c r="E54" s="289"/>
      <c r="F54" s="289"/>
      <c r="G54" s="289"/>
      <c r="H54" s="289"/>
      <c r="I54" s="289"/>
      <c r="J54" s="289"/>
      <c r="K54" s="179"/>
    </row>
    <row r="55" spans="2:11" customFormat="1" ht="15" customHeight="1" x14ac:dyDescent="0.2">
      <c r="B55" s="178"/>
      <c r="C55" s="289" t="s">
        <v>1145</v>
      </c>
      <c r="D55" s="289"/>
      <c r="E55" s="289"/>
      <c r="F55" s="289"/>
      <c r="G55" s="289"/>
      <c r="H55" s="289"/>
      <c r="I55" s="289"/>
      <c r="J55" s="289"/>
      <c r="K55" s="179"/>
    </row>
    <row r="56" spans="2:11" customFormat="1" ht="12.75" customHeight="1" x14ac:dyDescent="0.2">
      <c r="B56" s="178"/>
      <c r="C56" s="181"/>
      <c r="D56" s="181"/>
      <c r="E56" s="181"/>
      <c r="F56" s="181"/>
      <c r="G56" s="181"/>
      <c r="H56" s="181"/>
      <c r="I56" s="181"/>
      <c r="J56" s="181"/>
      <c r="K56" s="179"/>
    </row>
    <row r="57" spans="2:11" customFormat="1" ht="15" customHeight="1" x14ac:dyDescent="0.2">
      <c r="B57" s="178"/>
      <c r="C57" s="289" t="s">
        <v>1146</v>
      </c>
      <c r="D57" s="289"/>
      <c r="E57" s="289"/>
      <c r="F57" s="289"/>
      <c r="G57" s="289"/>
      <c r="H57" s="289"/>
      <c r="I57" s="289"/>
      <c r="J57" s="289"/>
      <c r="K57" s="179"/>
    </row>
    <row r="58" spans="2:11" customFormat="1" ht="15" customHeight="1" x14ac:dyDescent="0.2">
      <c r="B58" s="178"/>
      <c r="C58" s="183"/>
      <c r="D58" s="289" t="s">
        <v>1147</v>
      </c>
      <c r="E58" s="289"/>
      <c r="F58" s="289"/>
      <c r="G58" s="289"/>
      <c r="H58" s="289"/>
      <c r="I58" s="289"/>
      <c r="J58" s="289"/>
      <c r="K58" s="179"/>
    </row>
    <row r="59" spans="2:11" customFormat="1" ht="15" customHeight="1" x14ac:dyDescent="0.2">
      <c r="B59" s="178"/>
      <c r="C59" s="183"/>
      <c r="D59" s="289" t="s">
        <v>1148</v>
      </c>
      <c r="E59" s="289"/>
      <c r="F59" s="289"/>
      <c r="G59" s="289"/>
      <c r="H59" s="289"/>
      <c r="I59" s="289"/>
      <c r="J59" s="289"/>
      <c r="K59" s="179"/>
    </row>
    <row r="60" spans="2:11" customFormat="1" ht="15" customHeight="1" x14ac:dyDescent="0.2">
      <c r="B60" s="178"/>
      <c r="C60" s="183"/>
      <c r="D60" s="289" t="s">
        <v>1149</v>
      </c>
      <c r="E60" s="289"/>
      <c r="F60" s="289"/>
      <c r="G60" s="289"/>
      <c r="H60" s="289"/>
      <c r="I60" s="289"/>
      <c r="J60" s="289"/>
      <c r="K60" s="179"/>
    </row>
    <row r="61" spans="2:11" customFormat="1" ht="15" customHeight="1" x14ac:dyDescent="0.2">
      <c r="B61" s="178"/>
      <c r="C61" s="183"/>
      <c r="D61" s="289" t="s">
        <v>1150</v>
      </c>
      <c r="E61" s="289"/>
      <c r="F61" s="289"/>
      <c r="G61" s="289"/>
      <c r="H61" s="289"/>
      <c r="I61" s="289"/>
      <c r="J61" s="289"/>
      <c r="K61" s="179"/>
    </row>
    <row r="62" spans="2:11" customFormat="1" ht="15" customHeight="1" x14ac:dyDescent="0.2">
      <c r="B62" s="178"/>
      <c r="C62" s="183"/>
      <c r="D62" s="291" t="s">
        <v>1151</v>
      </c>
      <c r="E62" s="291"/>
      <c r="F62" s="291"/>
      <c r="G62" s="291"/>
      <c r="H62" s="291"/>
      <c r="I62" s="291"/>
      <c r="J62" s="291"/>
      <c r="K62" s="179"/>
    </row>
    <row r="63" spans="2:11" customFormat="1" ht="15" customHeight="1" x14ac:dyDescent="0.2">
      <c r="B63" s="178"/>
      <c r="C63" s="183"/>
      <c r="D63" s="289" t="s">
        <v>1152</v>
      </c>
      <c r="E63" s="289"/>
      <c r="F63" s="289"/>
      <c r="G63" s="289"/>
      <c r="H63" s="289"/>
      <c r="I63" s="289"/>
      <c r="J63" s="289"/>
      <c r="K63" s="179"/>
    </row>
    <row r="64" spans="2:11" customFormat="1" ht="12.75" customHeight="1" x14ac:dyDescent="0.2">
      <c r="B64" s="178"/>
      <c r="C64" s="183"/>
      <c r="D64" s="183"/>
      <c r="E64" s="186"/>
      <c r="F64" s="183"/>
      <c r="G64" s="183"/>
      <c r="H64" s="183"/>
      <c r="I64" s="183"/>
      <c r="J64" s="183"/>
      <c r="K64" s="179"/>
    </row>
    <row r="65" spans="2:11" customFormat="1" ht="15" customHeight="1" x14ac:dyDescent="0.2">
      <c r="B65" s="178"/>
      <c r="C65" s="183"/>
      <c r="D65" s="289" t="s">
        <v>1153</v>
      </c>
      <c r="E65" s="289"/>
      <c r="F65" s="289"/>
      <c r="G65" s="289"/>
      <c r="H65" s="289"/>
      <c r="I65" s="289"/>
      <c r="J65" s="289"/>
      <c r="K65" s="179"/>
    </row>
    <row r="66" spans="2:11" customFormat="1" ht="15" customHeight="1" x14ac:dyDescent="0.2">
      <c r="B66" s="178"/>
      <c r="C66" s="183"/>
      <c r="D66" s="291" t="s">
        <v>1154</v>
      </c>
      <c r="E66" s="291"/>
      <c r="F66" s="291"/>
      <c r="G66" s="291"/>
      <c r="H66" s="291"/>
      <c r="I66" s="291"/>
      <c r="J66" s="291"/>
      <c r="K66" s="179"/>
    </row>
    <row r="67" spans="2:11" customFormat="1" ht="15" customHeight="1" x14ac:dyDescent="0.2">
      <c r="B67" s="178"/>
      <c r="C67" s="183"/>
      <c r="D67" s="289" t="s">
        <v>1155</v>
      </c>
      <c r="E67" s="289"/>
      <c r="F67" s="289"/>
      <c r="G67" s="289"/>
      <c r="H67" s="289"/>
      <c r="I67" s="289"/>
      <c r="J67" s="289"/>
      <c r="K67" s="179"/>
    </row>
    <row r="68" spans="2:11" customFormat="1" ht="15" customHeight="1" x14ac:dyDescent="0.2">
      <c r="B68" s="178"/>
      <c r="C68" s="183"/>
      <c r="D68" s="289" t="s">
        <v>1156</v>
      </c>
      <c r="E68" s="289"/>
      <c r="F68" s="289"/>
      <c r="G68" s="289"/>
      <c r="H68" s="289"/>
      <c r="I68" s="289"/>
      <c r="J68" s="289"/>
      <c r="K68" s="179"/>
    </row>
    <row r="69" spans="2:11" customFormat="1" ht="15" customHeight="1" x14ac:dyDescent="0.2">
      <c r="B69" s="178"/>
      <c r="C69" s="183"/>
      <c r="D69" s="289" t="s">
        <v>1157</v>
      </c>
      <c r="E69" s="289"/>
      <c r="F69" s="289"/>
      <c r="G69" s="289"/>
      <c r="H69" s="289"/>
      <c r="I69" s="289"/>
      <c r="J69" s="289"/>
      <c r="K69" s="179"/>
    </row>
    <row r="70" spans="2:11" customFormat="1" ht="15" customHeight="1" x14ac:dyDescent="0.2">
      <c r="B70" s="178"/>
      <c r="C70" s="183"/>
      <c r="D70" s="289" t="s">
        <v>1158</v>
      </c>
      <c r="E70" s="289"/>
      <c r="F70" s="289"/>
      <c r="G70" s="289"/>
      <c r="H70" s="289"/>
      <c r="I70" s="289"/>
      <c r="J70" s="289"/>
      <c r="K70" s="179"/>
    </row>
    <row r="71" spans="2:11" customFormat="1" ht="12.75" customHeight="1" x14ac:dyDescent="0.2">
      <c r="B71" s="187"/>
      <c r="C71" s="188"/>
      <c r="D71" s="188"/>
      <c r="E71" s="188"/>
      <c r="F71" s="188"/>
      <c r="G71" s="188"/>
      <c r="H71" s="188"/>
      <c r="I71" s="188"/>
      <c r="J71" s="188"/>
      <c r="K71" s="189"/>
    </row>
    <row r="72" spans="2:11" customFormat="1" ht="18.75" customHeight="1" x14ac:dyDescent="0.2">
      <c r="B72" s="190"/>
      <c r="C72" s="190"/>
      <c r="D72" s="190"/>
      <c r="E72" s="190"/>
      <c r="F72" s="190"/>
      <c r="G72" s="190"/>
      <c r="H72" s="190"/>
      <c r="I72" s="190"/>
      <c r="J72" s="190"/>
      <c r="K72" s="191"/>
    </row>
    <row r="73" spans="2:11" customFormat="1" ht="18.75" customHeight="1" x14ac:dyDescent="0.2">
      <c r="B73" s="191"/>
      <c r="C73" s="191"/>
      <c r="D73" s="191"/>
      <c r="E73" s="191"/>
      <c r="F73" s="191"/>
      <c r="G73" s="191"/>
      <c r="H73" s="191"/>
      <c r="I73" s="191"/>
      <c r="J73" s="191"/>
      <c r="K73" s="191"/>
    </row>
    <row r="74" spans="2:11" customFormat="1" ht="7.5" customHeight="1" x14ac:dyDescent="0.2">
      <c r="B74" s="192"/>
      <c r="C74" s="193"/>
      <c r="D74" s="193"/>
      <c r="E74" s="193"/>
      <c r="F74" s="193"/>
      <c r="G74" s="193"/>
      <c r="H74" s="193"/>
      <c r="I74" s="193"/>
      <c r="J74" s="193"/>
      <c r="K74" s="194"/>
    </row>
    <row r="75" spans="2:11" customFormat="1" ht="45" customHeight="1" x14ac:dyDescent="0.2">
      <c r="B75" s="195"/>
      <c r="C75" s="284" t="s">
        <v>1159</v>
      </c>
      <c r="D75" s="284"/>
      <c r="E75" s="284"/>
      <c r="F75" s="284"/>
      <c r="G75" s="284"/>
      <c r="H75" s="284"/>
      <c r="I75" s="284"/>
      <c r="J75" s="284"/>
      <c r="K75" s="196"/>
    </row>
    <row r="76" spans="2:11" customFormat="1" ht="17.25" customHeight="1" x14ac:dyDescent="0.2">
      <c r="B76" s="195"/>
      <c r="C76" s="197" t="s">
        <v>1160</v>
      </c>
      <c r="D76" s="197"/>
      <c r="E76" s="197"/>
      <c r="F76" s="197" t="s">
        <v>1161</v>
      </c>
      <c r="G76" s="198"/>
      <c r="H76" s="197" t="s">
        <v>48</v>
      </c>
      <c r="I76" s="197" t="s">
        <v>51</v>
      </c>
      <c r="J76" s="197" t="s">
        <v>1162</v>
      </c>
      <c r="K76" s="196"/>
    </row>
    <row r="77" spans="2:11" customFormat="1" ht="17.25" customHeight="1" x14ac:dyDescent="0.2">
      <c r="B77" s="195"/>
      <c r="C77" s="199" t="s">
        <v>1163</v>
      </c>
      <c r="D77" s="199"/>
      <c r="E77" s="199"/>
      <c r="F77" s="200" t="s">
        <v>1164</v>
      </c>
      <c r="G77" s="201"/>
      <c r="H77" s="199"/>
      <c r="I77" s="199"/>
      <c r="J77" s="199" t="s">
        <v>1165</v>
      </c>
      <c r="K77" s="196"/>
    </row>
    <row r="78" spans="2:11" customFormat="1" ht="5.25" customHeight="1" x14ac:dyDescent="0.2">
      <c r="B78" s="195"/>
      <c r="C78" s="202"/>
      <c r="D78" s="202"/>
      <c r="E78" s="202"/>
      <c r="F78" s="202"/>
      <c r="G78" s="203"/>
      <c r="H78" s="202"/>
      <c r="I78" s="202"/>
      <c r="J78" s="202"/>
      <c r="K78" s="196"/>
    </row>
    <row r="79" spans="2:11" customFormat="1" ht="15" customHeight="1" x14ac:dyDescent="0.2">
      <c r="B79" s="195"/>
      <c r="C79" s="184" t="s">
        <v>47</v>
      </c>
      <c r="D79" s="204"/>
      <c r="E79" s="204"/>
      <c r="F79" s="205" t="s">
        <v>1166</v>
      </c>
      <c r="G79" s="206"/>
      <c r="H79" s="184" t="s">
        <v>1167</v>
      </c>
      <c r="I79" s="184" t="s">
        <v>1168</v>
      </c>
      <c r="J79" s="184">
        <v>20</v>
      </c>
      <c r="K79" s="196"/>
    </row>
    <row r="80" spans="2:11" customFormat="1" ht="15" customHeight="1" x14ac:dyDescent="0.2">
      <c r="B80" s="195"/>
      <c r="C80" s="184" t="s">
        <v>1169</v>
      </c>
      <c r="D80" s="184"/>
      <c r="E80" s="184"/>
      <c r="F80" s="205" t="s">
        <v>1166</v>
      </c>
      <c r="G80" s="206"/>
      <c r="H80" s="184" t="s">
        <v>1170</v>
      </c>
      <c r="I80" s="184" t="s">
        <v>1168</v>
      </c>
      <c r="J80" s="184">
        <v>120</v>
      </c>
      <c r="K80" s="196"/>
    </row>
    <row r="81" spans="2:11" customFormat="1" ht="15" customHeight="1" x14ac:dyDescent="0.2">
      <c r="B81" s="207"/>
      <c r="C81" s="184" t="s">
        <v>1171</v>
      </c>
      <c r="D81" s="184"/>
      <c r="E81" s="184"/>
      <c r="F81" s="205" t="s">
        <v>1172</v>
      </c>
      <c r="G81" s="206"/>
      <c r="H81" s="184" t="s">
        <v>1173</v>
      </c>
      <c r="I81" s="184" t="s">
        <v>1168</v>
      </c>
      <c r="J81" s="184">
        <v>50</v>
      </c>
      <c r="K81" s="196"/>
    </row>
    <row r="82" spans="2:11" customFormat="1" ht="15" customHeight="1" x14ac:dyDescent="0.2">
      <c r="B82" s="207"/>
      <c r="C82" s="184" t="s">
        <v>1174</v>
      </c>
      <c r="D82" s="184"/>
      <c r="E82" s="184"/>
      <c r="F82" s="205" t="s">
        <v>1166</v>
      </c>
      <c r="G82" s="206"/>
      <c r="H82" s="184" t="s">
        <v>1175</v>
      </c>
      <c r="I82" s="184" t="s">
        <v>1176</v>
      </c>
      <c r="J82" s="184"/>
      <c r="K82" s="196"/>
    </row>
    <row r="83" spans="2:11" customFormat="1" ht="15" customHeight="1" x14ac:dyDescent="0.2">
      <c r="B83" s="207"/>
      <c r="C83" s="184" t="s">
        <v>1177</v>
      </c>
      <c r="D83" s="184"/>
      <c r="E83" s="184"/>
      <c r="F83" s="205" t="s">
        <v>1172</v>
      </c>
      <c r="G83" s="184"/>
      <c r="H83" s="184" t="s">
        <v>1178</v>
      </c>
      <c r="I83" s="184" t="s">
        <v>1168</v>
      </c>
      <c r="J83" s="184">
        <v>15</v>
      </c>
      <c r="K83" s="196"/>
    </row>
    <row r="84" spans="2:11" customFormat="1" ht="15" customHeight="1" x14ac:dyDescent="0.2">
      <c r="B84" s="207"/>
      <c r="C84" s="184" t="s">
        <v>1179</v>
      </c>
      <c r="D84" s="184"/>
      <c r="E84" s="184"/>
      <c r="F84" s="205" t="s">
        <v>1172</v>
      </c>
      <c r="G84" s="184"/>
      <c r="H84" s="184" t="s">
        <v>1180</v>
      </c>
      <c r="I84" s="184" t="s">
        <v>1168</v>
      </c>
      <c r="J84" s="184">
        <v>15</v>
      </c>
      <c r="K84" s="196"/>
    </row>
    <row r="85" spans="2:11" customFormat="1" ht="15" customHeight="1" x14ac:dyDescent="0.2">
      <c r="B85" s="207"/>
      <c r="C85" s="184" t="s">
        <v>1181</v>
      </c>
      <c r="D85" s="184"/>
      <c r="E85" s="184"/>
      <c r="F85" s="205" t="s">
        <v>1172</v>
      </c>
      <c r="G85" s="184"/>
      <c r="H85" s="184" t="s">
        <v>1182</v>
      </c>
      <c r="I85" s="184" t="s">
        <v>1168</v>
      </c>
      <c r="J85" s="184">
        <v>20</v>
      </c>
      <c r="K85" s="196"/>
    </row>
    <row r="86" spans="2:11" customFormat="1" ht="15" customHeight="1" x14ac:dyDescent="0.2">
      <c r="B86" s="207"/>
      <c r="C86" s="184" t="s">
        <v>1183</v>
      </c>
      <c r="D86" s="184"/>
      <c r="E86" s="184"/>
      <c r="F86" s="205" t="s">
        <v>1172</v>
      </c>
      <c r="G86" s="184"/>
      <c r="H86" s="184" t="s">
        <v>1184</v>
      </c>
      <c r="I86" s="184" t="s">
        <v>1168</v>
      </c>
      <c r="J86" s="184">
        <v>20</v>
      </c>
      <c r="K86" s="196"/>
    </row>
    <row r="87" spans="2:11" customFormat="1" ht="15" customHeight="1" x14ac:dyDescent="0.2">
      <c r="B87" s="207"/>
      <c r="C87" s="184" t="s">
        <v>1185</v>
      </c>
      <c r="D87" s="184"/>
      <c r="E87" s="184"/>
      <c r="F87" s="205" t="s">
        <v>1172</v>
      </c>
      <c r="G87" s="206"/>
      <c r="H87" s="184" t="s">
        <v>1186</v>
      </c>
      <c r="I87" s="184" t="s">
        <v>1168</v>
      </c>
      <c r="J87" s="184">
        <v>50</v>
      </c>
      <c r="K87" s="196"/>
    </row>
    <row r="88" spans="2:11" customFormat="1" ht="15" customHeight="1" x14ac:dyDescent="0.2">
      <c r="B88" s="207"/>
      <c r="C88" s="184" t="s">
        <v>1187</v>
      </c>
      <c r="D88" s="184"/>
      <c r="E88" s="184"/>
      <c r="F88" s="205" t="s">
        <v>1172</v>
      </c>
      <c r="G88" s="206"/>
      <c r="H88" s="184" t="s">
        <v>1188</v>
      </c>
      <c r="I88" s="184" t="s">
        <v>1168</v>
      </c>
      <c r="J88" s="184">
        <v>20</v>
      </c>
      <c r="K88" s="196"/>
    </row>
    <row r="89" spans="2:11" customFormat="1" ht="15" customHeight="1" x14ac:dyDescent="0.2">
      <c r="B89" s="207"/>
      <c r="C89" s="184" t="s">
        <v>1189</v>
      </c>
      <c r="D89" s="184"/>
      <c r="E89" s="184"/>
      <c r="F89" s="205" t="s">
        <v>1172</v>
      </c>
      <c r="G89" s="206"/>
      <c r="H89" s="184" t="s">
        <v>1190</v>
      </c>
      <c r="I89" s="184" t="s">
        <v>1168</v>
      </c>
      <c r="J89" s="184">
        <v>20</v>
      </c>
      <c r="K89" s="196"/>
    </row>
    <row r="90" spans="2:11" customFormat="1" ht="15" customHeight="1" x14ac:dyDescent="0.2">
      <c r="B90" s="207"/>
      <c r="C90" s="184" t="s">
        <v>1191</v>
      </c>
      <c r="D90" s="184"/>
      <c r="E90" s="184"/>
      <c r="F90" s="205" t="s">
        <v>1172</v>
      </c>
      <c r="G90" s="206"/>
      <c r="H90" s="184" t="s">
        <v>1192</v>
      </c>
      <c r="I90" s="184" t="s">
        <v>1168</v>
      </c>
      <c r="J90" s="184">
        <v>50</v>
      </c>
      <c r="K90" s="196"/>
    </row>
    <row r="91" spans="2:11" customFormat="1" ht="15" customHeight="1" x14ac:dyDescent="0.2">
      <c r="B91" s="207"/>
      <c r="C91" s="184" t="s">
        <v>1193</v>
      </c>
      <c r="D91" s="184"/>
      <c r="E91" s="184"/>
      <c r="F91" s="205" t="s">
        <v>1172</v>
      </c>
      <c r="G91" s="206"/>
      <c r="H91" s="184" t="s">
        <v>1193</v>
      </c>
      <c r="I91" s="184" t="s">
        <v>1168</v>
      </c>
      <c r="J91" s="184">
        <v>50</v>
      </c>
      <c r="K91" s="196"/>
    </row>
    <row r="92" spans="2:11" customFormat="1" ht="15" customHeight="1" x14ac:dyDescent="0.2">
      <c r="B92" s="207"/>
      <c r="C92" s="184" t="s">
        <v>1194</v>
      </c>
      <c r="D92" s="184"/>
      <c r="E92" s="184"/>
      <c r="F92" s="205" t="s">
        <v>1172</v>
      </c>
      <c r="G92" s="206"/>
      <c r="H92" s="184" t="s">
        <v>1195</v>
      </c>
      <c r="I92" s="184" t="s">
        <v>1168</v>
      </c>
      <c r="J92" s="184">
        <v>255</v>
      </c>
      <c r="K92" s="196"/>
    </row>
    <row r="93" spans="2:11" customFormat="1" ht="15" customHeight="1" x14ac:dyDescent="0.2">
      <c r="B93" s="207"/>
      <c r="C93" s="184" t="s">
        <v>1196</v>
      </c>
      <c r="D93" s="184"/>
      <c r="E93" s="184"/>
      <c r="F93" s="205" t="s">
        <v>1166</v>
      </c>
      <c r="G93" s="206"/>
      <c r="H93" s="184" t="s">
        <v>1197</v>
      </c>
      <c r="I93" s="184" t="s">
        <v>1198</v>
      </c>
      <c r="J93" s="184"/>
      <c r="K93" s="196"/>
    </row>
    <row r="94" spans="2:11" customFormat="1" ht="15" customHeight="1" x14ac:dyDescent="0.2">
      <c r="B94" s="207"/>
      <c r="C94" s="184" t="s">
        <v>1199</v>
      </c>
      <c r="D94" s="184"/>
      <c r="E94" s="184"/>
      <c r="F94" s="205" t="s">
        <v>1166</v>
      </c>
      <c r="G94" s="206"/>
      <c r="H94" s="184" t="s">
        <v>1200</v>
      </c>
      <c r="I94" s="184" t="s">
        <v>1201</v>
      </c>
      <c r="J94" s="184"/>
      <c r="K94" s="196"/>
    </row>
    <row r="95" spans="2:11" customFormat="1" ht="15" customHeight="1" x14ac:dyDescent="0.2">
      <c r="B95" s="207"/>
      <c r="C95" s="184" t="s">
        <v>1202</v>
      </c>
      <c r="D95" s="184"/>
      <c r="E95" s="184"/>
      <c r="F95" s="205" t="s">
        <v>1166</v>
      </c>
      <c r="G95" s="206"/>
      <c r="H95" s="184" t="s">
        <v>1202</v>
      </c>
      <c r="I95" s="184" t="s">
        <v>1201</v>
      </c>
      <c r="J95" s="184"/>
      <c r="K95" s="196"/>
    </row>
    <row r="96" spans="2:11" customFormat="1" ht="15" customHeight="1" x14ac:dyDescent="0.2">
      <c r="B96" s="207"/>
      <c r="C96" s="184" t="s">
        <v>32</v>
      </c>
      <c r="D96" s="184"/>
      <c r="E96" s="184"/>
      <c r="F96" s="205" t="s">
        <v>1166</v>
      </c>
      <c r="G96" s="206"/>
      <c r="H96" s="184" t="s">
        <v>1203</v>
      </c>
      <c r="I96" s="184" t="s">
        <v>1201</v>
      </c>
      <c r="J96" s="184"/>
      <c r="K96" s="196"/>
    </row>
    <row r="97" spans="2:11" customFormat="1" ht="15" customHeight="1" x14ac:dyDescent="0.2">
      <c r="B97" s="207"/>
      <c r="C97" s="184" t="s">
        <v>42</v>
      </c>
      <c r="D97" s="184"/>
      <c r="E97" s="184"/>
      <c r="F97" s="205" t="s">
        <v>1166</v>
      </c>
      <c r="G97" s="206"/>
      <c r="H97" s="184" t="s">
        <v>1204</v>
      </c>
      <c r="I97" s="184" t="s">
        <v>1201</v>
      </c>
      <c r="J97" s="184"/>
      <c r="K97" s="196"/>
    </row>
    <row r="98" spans="2:11" customFormat="1" ht="15" customHeight="1" x14ac:dyDescent="0.2">
      <c r="B98" s="208"/>
      <c r="C98" s="209"/>
      <c r="D98" s="209"/>
      <c r="E98" s="209"/>
      <c r="F98" s="209"/>
      <c r="G98" s="209"/>
      <c r="H98" s="209"/>
      <c r="I98" s="209"/>
      <c r="J98" s="209"/>
      <c r="K98" s="210"/>
    </row>
    <row r="99" spans="2:11" customFormat="1" ht="18.75" customHeight="1" x14ac:dyDescent="0.2">
      <c r="B99" s="211"/>
      <c r="C99" s="212"/>
      <c r="D99" s="212"/>
      <c r="E99" s="212"/>
      <c r="F99" s="212"/>
      <c r="G99" s="212"/>
      <c r="H99" s="212"/>
      <c r="I99" s="212"/>
      <c r="J99" s="212"/>
      <c r="K99" s="211"/>
    </row>
    <row r="100" spans="2:11" customFormat="1" ht="18.75" customHeight="1" x14ac:dyDescent="0.2">
      <c r="B100" s="191"/>
      <c r="C100" s="191"/>
      <c r="D100" s="191"/>
      <c r="E100" s="191"/>
      <c r="F100" s="191"/>
      <c r="G100" s="191"/>
      <c r="H100" s="191"/>
      <c r="I100" s="191"/>
      <c r="J100" s="191"/>
      <c r="K100" s="191"/>
    </row>
    <row r="101" spans="2:11" customFormat="1" ht="7.5" customHeight="1" x14ac:dyDescent="0.2">
      <c r="B101" s="192"/>
      <c r="C101" s="193"/>
      <c r="D101" s="193"/>
      <c r="E101" s="193"/>
      <c r="F101" s="193"/>
      <c r="G101" s="193"/>
      <c r="H101" s="193"/>
      <c r="I101" s="193"/>
      <c r="J101" s="193"/>
      <c r="K101" s="194"/>
    </row>
    <row r="102" spans="2:11" customFormat="1" ht="45" customHeight="1" x14ac:dyDescent="0.2">
      <c r="B102" s="195"/>
      <c r="C102" s="284" t="s">
        <v>1205</v>
      </c>
      <c r="D102" s="284"/>
      <c r="E102" s="284"/>
      <c r="F102" s="284"/>
      <c r="G102" s="284"/>
      <c r="H102" s="284"/>
      <c r="I102" s="284"/>
      <c r="J102" s="284"/>
      <c r="K102" s="196"/>
    </row>
    <row r="103" spans="2:11" customFormat="1" ht="17.25" customHeight="1" x14ac:dyDescent="0.2">
      <c r="B103" s="195"/>
      <c r="C103" s="197" t="s">
        <v>1160</v>
      </c>
      <c r="D103" s="197"/>
      <c r="E103" s="197"/>
      <c r="F103" s="197" t="s">
        <v>1161</v>
      </c>
      <c r="G103" s="198"/>
      <c r="H103" s="197" t="s">
        <v>48</v>
      </c>
      <c r="I103" s="197" t="s">
        <v>51</v>
      </c>
      <c r="J103" s="197" t="s">
        <v>1162</v>
      </c>
      <c r="K103" s="196"/>
    </row>
    <row r="104" spans="2:11" customFormat="1" ht="17.25" customHeight="1" x14ac:dyDescent="0.2">
      <c r="B104" s="195"/>
      <c r="C104" s="199" t="s">
        <v>1163</v>
      </c>
      <c r="D104" s="199"/>
      <c r="E104" s="199"/>
      <c r="F104" s="200" t="s">
        <v>1164</v>
      </c>
      <c r="G104" s="201"/>
      <c r="H104" s="199"/>
      <c r="I104" s="199"/>
      <c r="J104" s="199" t="s">
        <v>1165</v>
      </c>
      <c r="K104" s="196"/>
    </row>
    <row r="105" spans="2:11" customFormat="1" ht="5.25" customHeight="1" x14ac:dyDescent="0.2">
      <c r="B105" s="195"/>
      <c r="C105" s="197"/>
      <c r="D105" s="197"/>
      <c r="E105" s="197"/>
      <c r="F105" s="197"/>
      <c r="G105" s="213"/>
      <c r="H105" s="197"/>
      <c r="I105" s="197"/>
      <c r="J105" s="197"/>
      <c r="K105" s="196"/>
    </row>
    <row r="106" spans="2:11" customFormat="1" ht="15" customHeight="1" x14ac:dyDescent="0.2">
      <c r="B106" s="195"/>
      <c r="C106" s="184" t="s">
        <v>47</v>
      </c>
      <c r="D106" s="204"/>
      <c r="E106" s="204"/>
      <c r="F106" s="205" t="s">
        <v>1166</v>
      </c>
      <c r="G106" s="184"/>
      <c r="H106" s="184" t="s">
        <v>1206</v>
      </c>
      <c r="I106" s="184" t="s">
        <v>1168</v>
      </c>
      <c r="J106" s="184">
        <v>20</v>
      </c>
      <c r="K106" s="196"/>
    </row>
    <row r="107" spans="2:11" customFormat="1" ht="15" customHeight="1" x14ac:dyDescent="0.2">
      <c r="B107" s="195"/>
      <c r="C107" s="184" t="s">
        <v>1169</v>
      </c>
      <c r="D107" s="184"/>
      <c r="E107" s="184"/>
      <c r="F107" s="205" t="s">
        <v>1166</v>
      </c>
      <c r="G107" s="184"/>
      <c r="H107" s="184" t="s">
        <v>1206</v>
      </c>
      <c r="I107" s="184" t="s">
        <v>1168</v>
      </c>
      <c r="J107" s="184">
        <v>120</v>
      </c>
      <c r="K107" s="196"/>
    </row>
    <row r="108" spans="2:11" customFormat="1" ht="15" customHeight="1" x14ac:dyDescent="0.2">
      <c r="B108" s="207"/>
      <c r="C108" s="184" t="s">
        <v>1171</v>
      </c>
      <c r="D108" s="184"/>
      <c r="E108" s="184"/>
      <c r="F108" s="205" t="s">
        <v>1172</v>
      </c>
      <c r="G108" s="184"/>
      <c r="H108" s="184" t="s">
        <v>1206</v>
      </c>
      <c r="I108" s="184" t="s">
        <v>1168</v>
      </c>
      <c r="J108" s="184">
        <v>50</v>
      </c>
      <c r="K108" s="196"/>
    </row>
    <row r="109" spans="2:11" customFormat="1" ht="15" customHeight="1" x14ac:dyDescent="0.2">
      <c r="B109" s="207"/>
      <c r="C109" s="184" t="s">
        <v>1174</v>
      </c>
      <c r="D109" s="184"/>
      <c r="E109" s="184"/>
      <c r="F109" s="205" t="s">
        <v>1166</v>
      </c>
      <c r="G109" s="184"/>
      <c r="H109" s="184" t="s">
        <v>1206</v>
      </c>
      <c r="I109" s="184" t="s">
        <v>1176</v>
      </c>
      <c r="J109" s="184"/>
      <c r="K109" s="196"/>
    </row>
    <row r="110" spans="2:11" customFormat="1" ht="15" customHeight="1" x14ac:dyDescent="0.2">
      <c r="B110" s="207"/>
      <c r="C110" s="184" t="s">
        <v>1185</v>
      </c>
      <c r="D110" s="184"/>
      <c r="E110" s="184"/>
      <c r="F110" s="205" t="s">
        <v>1172</v>
      </c>
      <c r="G110" s="184"/>
      <c r="H110" s="184" t="s">
        <v>1206</v>
      </c>
      <c r="I110" s="184" t="s">
        <v>1168</v>
      </c>
      <c r="J110" s="184">
        <v>50</v>
      </c>
      <c r="K110" s="196"/>
    </row>
    <row r="111" spans="2:11" customFormat="1" ht="15" customHeight="1" x14ac:dyDescent="0.2">
      <c r="B111" s="207"/>
      <c r="C111" s="184" t="s">
        <v>1193</v>
      </c>
      <c r="D111" s="184"/>
      <c r="E111" s="184"/>
      <c r="F111" s="205" t="s">
        <v>1172</v>
      </c>
      <c r="G111" s="184"/>
      <c r="H111" s="184" t="s">
        <v>1206</v>
      </c>
      <c r="I111" s="184" t="s">
        <v>1168</v>
      </c>
      <c r="J111" s="184">
        <v>50</v>
      </c>
      <c r="K111" s="196"/>
    </row>
    <row r="112" spans="2:11" customFormat="1" ht="15" customHeight="1" x14ac:dyDescent="0.2">
      <c r="B112" s="207"/>
      <c r="C112" s="184" t="s">
        <v>1191</v>
      </c>
      <c r="D112" s="184"/>
      <c r="E112" s="184"/>
      <c r="F112" s="205" t="s">
        <v>1172</v>
      </c>
      <c r="G112" s="184"/>
      <c r="H112" s="184" t="s">
        <v>1206</v>
      </c>
      <c r="I112" s="184" t="s">
        <v>1168</v>
      </c>
      <c r="J112" s="184">
        <v>50</v>
      </c>
      <c r="K112" s="196"/>
    </row>
    <row r="113" spans="2:11" customFormat="1" ht="15" customHeight="1" x14ac:dyDescent="0.2">
      <c r="B113" s="207"/>
      <c r="C113" s="184" t="s">
        <v>47</v>
      </c>
      <c r="D113" s="184"/>
      <c r="E113" s="184"/>
      <c r="F113" s="205" t="s">
        <v>1166</v>
      </c>
      <c r="G113" s="184"/>
      <c r="H113" s="184" t="s">
        <v>1207</v>
      </c>
      <c r="I113" s="184" t="s">
        <v>1168</v>
      </c>
      <c r="J113" s="184">
        <v>20</v>
      </c>
      <c r="K113" s="196"/>
    </row>
    <row r="114" spans="2:11" customFormat="1" ht="15" customHeight="1" x14ac:dyDescent="0.2">
      <c r="B114" s="207"/>
      <c r="C114" s="184" t="s">
        <v>1208</v>
      </c>
      <c r="D114" s="184"/>
      <c r="E114" s="184"/>
      <c r="F114" s="205" t="s">
        <v>1166</v>
      </c>
      <c r="G114" s="184"/>
      <c r="H114" s="184" t="s">
        <v>1209</v>
      </c>
      <c r="I114" s="184" t="s">
        <v>1168</v>
      </c>
      <c r="J114" s="184">
        <v>120</v>
      </c>
      <c r="K114" s="196"/>
    </row>
    <row r="115" spans="2:11" customFormat="1" ht="15" customHeight="1" x14ac:dyDescent="0.2">
      <c r="B115" s="207"/>
      <c r="C115" s="184" t="s">
        <v>32</v>
      </c>
      <c r="D115" s="184"/>
      <c r="E115" s="184"/>
      <c r="F115" s="205" t="s">
        <v>1166</v>
      </c>
      <c r="G115" s="184"/>
      <c r="H115" s="184" t="s">
        <v>1210</v>
      </c>
      <c r="I115" s="184" t="s">
        <v>1201</v>
      </c>
      <c r="J115" s="184"/>
      <c r="K115" s="196"/>
    </row>
    <row r="116" spans="2:11" customFormat="1" ht="15" customHeight="1" x14ac:dyDescent="0.2">
      <c r="B116" s="207"/>
      <c r="C116" s="184" t="s">
        <v>42</v>
      </c>
      <c r="D116" s="184"/>
      <c r="E116" s="184"/>
      <c r="F116" s="205" t="s">
        <v>1166</v>
      </c>
      <c r="G116" s="184"/>
      <c r="H116" s="184" t="s">
        <v>1211</v>
      </c>
      <c r="I116" s="184" t="s">
        <v>1201</v>
      </c>
      <c r="J116" s="184"/>
      <c r="K116" s="196"/>
    </row>
    <row r="117" spans="2:11" customFormat="1" ht="15" customHeight="1" x14ac:dyDescent="0.2">
      <c r="B117" s="207"/>
      <c r="C117" s="184" t="s">
        <v>51</v>
      </c>
      <c r="D117" s="184"/>
      <c r="E117" s="184"/>
      <c r="F117" s="205" t="s">
        <v>1166</v>
      </c>
      <c r="G117" s="184"/>
      <c r="H117" s="184" t="s">
        <v>1212</v>
      </c>
      <c r="I117" s="184" t="s">
        <v>1213</v>
      </c>
      <c r="J117" s="184"/>
      <c r="K117" s="196"/>
    </row>
    <row r="118" spans="2:11" customFormat="1" ht="15" customHeight="1" x14ac:dyDescent="0.2">
      <c r="B118" s="208"/>
      <c r="C118" s="214"/>
      <c r="D118" s="214"/>
      <c r="E118" s="214"/>
      <c r="F118" s="214"/>
      <c r="G118" s="214"/>
      <c r="H118" s="214"/>
      <c r="I118" s="214"/>
      <c r="J118" s="214"/>
      <c r="K118" s="210"/>
    </row>
    <row r="119" spans="2:11" customFormat="1" ht="18.75" customHeight="1" x14ac:dyDescent="0.2">
      <c r="B119" s="215"/>
      <c r="C119" s="216"/>
      <c r="D119" s="216"/>
      <c r="E119" s="216"/>
      <c r="F119" s="217"/>
      <c r="G119" s="216"/>
      <c r="H119" s="216"/>
      <c r="I119" s="216"/>
      <c r="J119" s="216"/>
      <c r="K119" s="215"/>
    </row>
    <row r="120" spans="2:11" customFormat="1" ht="18.75" customHeight="1" x14ac:dyDescent="0.2"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</row>
    <row r="121" spans="2:11" customFormat="1" ht="7.5" customHeight="1" x14ac:dyDescent="0.2">
      <c r="B121" s="218"/>
      <c r="C121" s="219"/>
      <c r="D121" s="219"/>
      <c r="E121" s="219"/>
      <c r="F121" s="219"/>
      <c r="G121" s="219"/>
      <c r="H121" s="219"/>
      <c r="I121" s="219"/>
      <c r="J121" s="219"/>
      <c r="K121" s="220"/>
    </row>
    <row r="122" spans="2:11" customFormat="1" ht="45" customHeight="1" x14ac:dyDescent="0.2">
      <c r="B122" s="221"/>
      <c r="C122" s="285" t="s">
        <v>1214</v>
      </c>
      <c r="D122" s="285"/>
      <c r="E122" s="285"/>
      <c r="F122" s="285"/>
      <c r="G122" s="285"/>
      <c r="H122" s="285"/>
      <c r="I122" s="285"/>
      <c r="J122" s="285"/>
      <c r="K122" s="222"/>
    </row>
    <row r="123" spans="2:11" customFormat="1" ht="17.25" customHeight="1" x14ac:dyDescent="0.2">
      <c r="B123" s="223"/>
      <c r="C123" s="197" t="s">
        <v>1160</v>
      </c>
      <c r="D123" s="197"/>
      <c r="E123" s="197"/>
      <c r="F123" s="197" t="s">
        <v>1161</v>
      </c>
      <c r="G123" s="198"/>
      <c r="H123" s="197" t="s">
        <v>48</v>
      </c>
      <c r="I123" s="197" t="s">
        <v>51</v>
      </c>
      <c r="J123" s="197" t="s">
        <v>1162</v>
      </c>
      <c r="K123" s="224"/>
    </row>
    <row r="124" spans="2:11" customFormat="1" ht="17.25" customHeight="1" x14ac:dyDescent="0.2">
      <c r="B124" s="223"/>
      <c r="C124" s="199" t="s">
        <v>1163</v>
      </c>
      <c r="D124" s="199"/>
      <c r="E124" s="199"/>
      <c r="F124" s="200" t="s">
        <v>1164</v>
      </c>
      <c r="G124" s="201"/>
      <c r="H124" s="199"/>
      <c r="I124" s="199"/>
      <c r="J124" s="199" t="s">
        <v>1165</v>
      </c>
      <c r="K124" s="224"/>
    </row>
    <row r="125" spans="2:11" customFormat="1" ht="5.25" customHeight="1" x14ac:dyDescent="0.2">
      <c r="B125" s="225"/>
      <c r="C125" s="202"/>
      <c r="D125" s="202"/>
      <c r="E125" s="202"/>
      <c r="F125" s="202"/>
      <c r="G125" s="226"/>
      <c r="H125" s="202"/>
      <c r="I125" s="202"/>
      <c r="J125" s="202"/>
      <c r="K125" s="227"/>
    </row>
    <row r="126" spans="2:11" customFormat="1" ht="15" customHeight="1" x14ac:dyDescent="0.2">
      <c r="B126" s="225"/>
      <c r="C126" s="184" t="s">
        <v>1169</v>
      </c>
      <c r="D126" s="204"/>
      <c r="E126" s="204"/>
      <c r="F126" s="205" t="s">
        <v>1166</v>
      </c>
      <c r="G126" s="184"/>
      <c r="H126" s="184" t="s">
        <v>1206</v>
      </c>
      <c r="I126" s="184" t="s">
        <v>1168</v>
      </c>
      <c r="J126" s="184">
        <v>120</v>
      </c>
      <c r="K126" s="228"/>
    </row>
    <row r="127" spans="2:11" customFormat="1" ht="15" customHeight="1" x14ac:dyDescent="0.2">
      <c r="B127" s="225"/>
      <c r="C127" s="184" t="s">
        <v>1215</v>
      </c>
      <c r="D127" s="184"/>
      <c r="E127" s="184"/>
      <c r="F127" s="205" t="s">
        <v>1166</v>
      </c>
      <c r="G127" s="184"/>
      <c r="H127" s="184" t="s">
        <v>1216</v>
      </c>
      <c r="I127" s="184" t="s">
        <v>1168</v>
      </c>
      <c r="J127" s="184" t="s">
        <v>1217</v>
      </c>
      <c r="K127" s="228"/>
    </row>
    <row r="128" spans="2:11" customFormat="1" ht="15" customHeight="1" x14ac:dyDescent="0.2">
      <c r="B128" s="225"/>
      <c r="C128" s="184" t="s">
        <v>1114</v>
      </c>
      <c r="D128" s="184"/>
      <c r="E128" s="184"/>
      <c r="F128" s="205" t="s">
        <v>1166</v>
      </c>
      <c r="G128" s="184"/>
      <c r="H128" s="184" t="s">
        <v>1218</v>
      </c>
      <c r="I128" s="184" t="s">
        <v>1168</v>
      </c>
      <c r="J128" s="184" t="s">
        <v>1217</v>
      </c>
      <c r="K128" s="228"/>
    </row>
    <row r="129" spans="2:11" customFormat="1" ht="15" customHeight="1" x14ac:dyDescent="0.2">
      <c r="B129" s="225"/>
      <c r="C129" s="184" t="s">
        <v>1177</v>
      </c>
      <c r="D129" s="184"/>
      <c r="E129" s="184"/>
      <c r="F129" s="205" t="s">
        <v>1172</v>
      </c>
      <c r="G129" s="184"/>
      <c r="H129" s="184" t="s">
        <v>1178</v>
      </c>
      <c r="I129" s="184" t="s">
        <v>1168</v>
      </c>
      <c r="J129" s="184">
        <v>15</v>
      </c>
      <c r="K129" s="228"/>
    </row>
    <row r="130" spans="2:11" customFormat="1" ht="15" customHeight="1" x14ac:dyDescent="0.2">
      <c r="B130" s="225"/>
      <c r="C130" s="184" t="s">
        <v>1179</v>
      </c>
      <c r="D130" s="184"/>
      <c r="E130" s="184"/>
      <c r="F130" s="205" t="s">
        <v>1172</v>
      </c>
      <c r="G130" s="184"/>
      <c r="H130" s="184" t="s">
        <v>1180</v>
      </c>
      <c r="I130" s="184" t="s">
        <v>1168</v>
      </c>
      <c r="J130" s="184">
        <v>15</v>
      </c>
      <c r="K130" s="228"/>
    </row>
    <row r="131" spans="2:11" customFormat="1" ht="15" customHeight="1" x14ac:dyDescent="0.2">
      <c r="B131" s="225"/>
      <c r="C131" s="184" t="s">
        <v>1181</v>
      </c>
      <c r="D131" s="184"/>
      <c r="E131" s="184"/>
      <c r="F131" s="205" t="s">
        <v>1172</v>
      </c>
      <c r="G131" s="184"/>
      <c r="H131" s="184" t="s">
        <v>1182</v>
      </c>
      <c r="I131" s="184" t="s">
        <v>1168</v>
      </c>
      <c r="J131" s="184">
        <v>20</v>
      </c>
      <c r="K131" s="228"/>
    </row>
    <row r="132" spans="2:11" customFormat="1" ht="15" customHeight="1" x14ac:dyDescent="0.2">
      <c r="B132" s="225"/>
      <c r="C132" s="184" t="s">
        <v>1183</v>
      </c>
      <c r="D132" s="184"/>
      <c r="E132" s="184"/>
      <c r="F132" s="205" t="s">
        <v>1172</v>
      </c>
      <c r="G132" s="184"/>
      <c r="H132" s="184" t="s">
        <v>1184</v>
      </c>
      <c r="I132" s="184" t="s">
        <v>1168</v>
      </c>
      <c r="J132" s="184">
        <v>20</v>
      </c>
      <c r="K132" s="228"/>
    </row>
    <row r="133" spans="2:11" customFormat="1" ht="15" customHeight="1" x14ac:dyDescent="0.2">
      <c r="B133" s="225"/>
      <c r="C133" s="184" t="s">
        <v>1171</v>
      </c>
      <c r="D133" s="184"/>
      <c r="E133" s="184"/>
      <c r="F133" s="205" t="s">
        <v>1172</v>
      </c>
      <c r="G133" s="184"/>
      <c r="H133" s="184" t="s">
        <v>1206</v>
      </c>
      <c r="I133" s="184" t="s">
        <v>1168</v>
      </c>
      <c r="J133" s="184">
        <v>50</v>
      </c>
      <c r="K133" s="228"/>
    </row>
    <row r="134" spans="2:11" customFormat="1" ht="15" customHeight="1" x14ac:dyDescent="0.2">
      <c r="B134" s="225"/>
      <c r="C134" s="184" t="s">
        <v>1185</v>
      </c>
      <c r="D134" s="184"/>
      <c r="E134" s="184"/>
      <c r="F134" s="205" t="s">
        <v>1172</v>
      </c>
      <c r="G134" s="184"/>
      <c r="H134" s="184" t="s">
        <v>1206</v>
      </c>
      <c r="I134" s="184" t="s">
        <v>1168</v>
      </c>
      <c r="J134" s="184">
        <v>50</v>
      </c>
      <c r="K134" s="228"/>
    </row>
    <row r="135" spans="2:11" customFormat="1" ht="15" customHeight="1" x14ac:dyDescent="0.2">
      <c r="B135" s="225"/>
      <c r="C135" s="184" t="s">
        <v>1191</v>
      </c>
      <c r="D135" s="184"/>
      <c r="E135" s="184"/>
      <c r="F135" s="205" t="s">
        <v>1172</v>
      </c>
      <c r="G135" s="184"/>
      <c r="H135" s="184" t="s">
        <v>1206</v>
      </c>
      <c r="I135" s="184" t="s">
        <v>1168</v>
      </c>
      <c r="J135" s="184">
        <v>50</v>
      </c>
      <c r="K135" s="228"/>
    </row>
    <row r="136" spans="2:11" customFormat="1" ht="15" customHeight="1" x14ac:dyDescent="0.2">
      <c r="B136" s="225"/>
      <c r="C136" s="184" t="s">
        <v>1193</v>
      </c>
      <c r="D136" s="184"/>
      <c r="E136" s="184"/>
      <c r="F136" s="205" t="s">
        <v>1172</v>
      </c>
      <c r="G136" s="184"/>
      <c r="H136" s="184" t="s">
        <v>1206</v>
      </c>
      <c r="I136" s="184" t="s">
        <v>1168</v>
      </c>
      <c r="J136" s="184">
        <v>50</v>
      </c>
      <c r="K136" s="228"/>
    </row>
    <row r="137" spans="2:11" customFormat="1" ht="15" customHeight="1" x14ac:dyDescent="0.2">
      <c r="B137" s="225"/>
      <c r="C137" s="184" t="s">
        <v>1194</v>
      </c>
      <c r="D137" s="184"/>
      <c r="E137" s="184"/>
      <c r="F137" s="205" t="s">
        <v>1172</v>
      </c>
      <c r="G137" s="184"/>
      <c r="H137" s="184" t="s">
        <v>1219</v>
      </c>
      <c r="I137" s="184" t="s">
        <v>1168</v>
      </c>
      <c r="J137" s="184">
        <v>255</v>
      </c>
      <c r="K137" s="228"/>
    </row>
    <row r="138" spans="2:11" customFormat="1" ht="15" customHeight="1" x14ac:dyDescent="0.2">
      <c r="B138" s="225"/>
      <c r="C138" s="184" t="s">
        <v>1196</v>
      </c>
      <c r="D138" s="184"/>
      <c r="E138" s="184"/>
      <c r="F138" s="205" t="s">
        <v>1166</v>
      </c>
      <c r="G138" s="184"/>
      <c r="H138" s="184" t="s">
        <v>1220</v>
      </c>
      <c r="I138" s="184" t="s">
        <v>1198</v>
      </c>
      <c r="J138" s="184"/>
      <c r="K138" s="228"/>
    </row>
    <row r="139" spans="2:11" customFormat="1" ht="15" customHeight="1" x14ac:dyDescent="0.2">
      <c r="B139" s="225"/>
      <c r="C139" s="184" t="s">
        <v>1199</v>
      </c>
      <c r="D139" s="184"/>
      <c r="E139" s="184"/>
      <c r="F139" s="205" t="s">
        <v>1166</v>
      </c>
      <c r="G139" s="184"/>
      <c r="H139" s="184" t="s">
        <v>1221</v>
      </c>
      <c r="I139" s="184" t="s">
        <v>1201</v>
      </c>
      <c r="J139" s="184"/>
      <c r="K139" s="228"/>
    </row>
    <row r="140" spans="2:11" customFormat="1" ht="15" customHeight="1" x14ac:dyDescent="0.2">
      <c r="B140" s="225"/>
      <c r="C140" s="184" t="s">
        <v>1202</v>
      </c>
      <c r="D140" s="184"/>
      <c r="E140" s="184"/>
      <c r="F140" s="205" t="s">
        <v>1166</v>
      </c>
      <c r="G140" s="184"/>
      <c r="H140" s="184" t="s">
        <v>1202</v>
      </c>
      <c r="I140" s="184" t="s">
        <v>1201</v>
      </c>
      <c r="J140" s="184"/>
      <c r="K140" s="228"/>
    </row>
    <row r="141" spans="2:11" customFormat="1" ht="15" customHeight="1" x14ac:dyDescent="0.2">
      <c r="B141" s="225"/>
      <c r="C141" s="184" t="s">
        <v>32</v>
      </c>
      <c r="D141" s="184"/>
      <c r="E141" s="184"/>
      <c r="F141" s="205" t="s">
        <v>1166</v>
      </c>
      <c r="G141" s="184"/>
      <c r="H141" s="184" t="s">
        <v>1222</v>
      </c>
      <c r="I141" s="184" t="s">
        <v>1201</v>
      </c>
      <c r="J141" s="184"/>
      <c r="K141" s="228"/>
    </row>
    <row r="142" spans="2:11" customFormat="1" ht="15" customHeight="1" x14ac:dyDescent="0.2">
      <c r="B142" s="225"/>
      <c r="C142" s="184" t="s">
        <v>1223</v>
      </c>
      <c r="D142" s="184"/>
      <c r="E142" s="184"/>
      <c r="F142" s="205" t="s">
        <v>1166</v>
      </c>
      <c r="G142" s="184"/>
      <c r="H142" s="184" t="s">
        <v>1224</v>
      </c>
      <c r="I142" s="184" t="s">
        <v>1201</v>
      </c>
      <c r="J142" s="184"/>
      <c r="K142" s="228"/>
    </row>
    <row r="143" spans="2:11" customFormat="1" ht="15" customHeight="1" x14ac:dyDescent="0.2">
      <c r="B143" s="229"/>
      <c r="C143" s="230"/>
      <c r="D143" s="230"/>
      <c r="E143" s="230"/>
      <c r="F143" s="230"/>
      <c r="G143" s="230"/>
      <c r="H143" s="230"/>
      <c r="I143" s="230"/>
      <c r="J143" s="230"/>
      <c r="K143" s="231"/>
    </row>
    <row r="144" spans="2:11" customFormat="1" ht="18.75" customHeight="1" x14ac:dyDescent="0.2">
      <c r="B144" s="216"/>
      <c r="C144" s="216"/>
      <c r="D144" s="216"/>
      <c r="E144" s="216"/>
      <c r="F144" s="217"/>
      <c r="G144" s="216"/>
      <c r="H144" s="216"/>
      <c r="I144" s="216"/>
      <c r="J144" s="216"/>
      <c r="K144" s="216"/>
    </row>
    <row r="145" spans="2:11" customFormat="1" ht="18.75" customHeight="1" x14ac:dyDescent="0.2"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</row>
    <row r="146" spans="2:11" customFormat="1" ht="7.5" customHeight="1" x14ac:dyDescent="0.2">
      <c r="B146" s="192"/>
      <c r="C146" s="193"/>
      <c r="D146" s="193"/>
      <c r="E146" s="193"/>
      <c r="F146" s="193"/>
      <c r="G146" s="193"/>
      <c r="H146" s="193"/>
      <c r="I146" s="193"/>
      <c r="J146" s="193"/>
      <c r="K146" s="194"/>
    </row>
    <row r="147" spans="2:11" customFormat="1" ht="45" customHeight="1" x14ac:dyDescent="0.2">
      <c r="B147" s="195"/>
      <c r="C147" s="284" t="s">
        <v>1225</v>
      </c>
      <c r="D147" s="284"/>
      <c r="E147" s="284"/>
      <c r="F147" s="284"/>
      <c r="G147" s="284"/>
      <c r="H147" s="284"/>
      <c r="I147" s="284"/>
      <c r="J147" s="284"/>
      <c r="K147" s="196"/>
    </row>
    <row r="148" spans="2:11" customFormat="1" ht="17.25" customHeight="1" x14ac:dyDescent="0.2">
      <c r="B148" s="195"/>
      <c r="C148" s="197" t="s">
        <v>1160</v>
      </c>
      <c r="D148" s="197"/>
      <c r="E148" s="197"/>
      <c r="F148" s="197" t="s">
        <v>1161</v>
      </c>
      <c r="G148" s="198"/>
      <c r="H148" s="197" t="s">
        <v>48</v>
      </c>
      <c r="I148" s="197" t="s">
        <v>51</v>
      </c>
      <c r="J148" s="197" t="s">
        <v>1162</v>
      </c>
      <c r="K148" s="196"/>
    </row>
    <row r="149" spans="2:11" customFormat="1" ht="17.25" customHeight="1" x14ac:dyDescent="0.2">
      <c r="B149" s="195"/>
      <c r="C149" s="199" t="s">
        <v>1163</v>
      </c>
      <c r="D149" s="199"/>
      <c r="E149" s="199"/>
      <c r="F149" s="200" t="s">
        <v>1164</v>
      </c>
      <c r="G149" s="201"/>
      <c r="H149" s="199"/>
      <c r="I149" s="199"/>
      <c r="J149" s="199" t="s">
        <v>1165</v>
      </c>
      <c r="K149" s="196"/>
    </row>
    <row r="150" spans="2:11" customFormat="1" ht="5.25" customHeight="1" x14ac:dyDescent="0.2">
      <c r="B150" s="207"/>
      <c r="C150" s="202"/>
      <c r="D150" s="202"/>
      <c r="E150" s="202"/>
      <c r="F150" s="202"/>
      <c r="G150" s="203"/>
      <c r="H150" s="202"/>
      <c r="I150" s="202"/>
      <c r="J150" s="202"/>
      <c r="K150" s="228"/>
    </row>
    <row r="151" spans="2:11" customFormat="1" ht="15" customHeight="1" x14ac:dyDescent="0.2">
      <c r="B151" s="207"/>
      <c r="C151" s="232" t="s">
        <v>1169</v>
      </c>
      <c r="D151" s="184"/>
      <c r="E151" s="184"/>
      <c r="F151" s="233" t="s">
        <v>1166</v>
      </c>
      <c r="G151" s="184"/>
      <c r="H151" s="232" t="s">
        <v>1206</v>
      </c>
      <c r="I151" s="232" t="s">
        <v>1168</v>
      </c>
      <c r="J151" s="232">
        <v>120</v>
      </c>
      <c r="K151" s="228"/>
    </row>
    <row r="152" spans="2:11" customFormat="1" ht="15" customHeight="1" x14ac:dyDescent="0.2">
      <c r="B152" s="207"/>
      <c r="C152" s="232" t="s">
        <v>1215</v>
      </c>
      <c r="D152" s="184"/>
      <c r="E152" s="184"/>
      <c r="F152" s="233" t="s">
        <v>1166</v>
      </c>
      <c r="G152" s="184"/>
      <c r="H152" s="232" t="s">
        <v>1226</v>
      </c>
      <c r="I152" s="232" t="s">
        <v>1168</v>
      </c>
      <c r="J152" s="232" t="s">
        <v>1217</v>
      </c>
      <c r="K152" s="228"/>
    </row>
    <row r="153" spans="2:11" customFormat="1" ht="15" customHeight="1" x14ac:dyDescent="0.2">
      <c r="B153" s="207"/>
      <c r="C153" s="232" t="s">
        <v>1114</v>
      </c>
      <c r="D153" s="184"/>
      <c r="E153" s="184"/>
      <c r="F153" s="233" t="s">
        <v>1166</v>
      </c>
      <c r="G153" s="184"/>
      <c r="H153" s="232" t="s">
        <v>1227</v>
      </c>
      <c r="I153" s="232" t="s">
        <v>1168</v>
      </c>
      <c r="J153" s="232" t="s">
        <v>1217</v>
      </c>
      <c r="K153" s="228"/>
    </row>
    <row r="154" spans="2:11" customFormat="1" ht="15" customHeight="1" x14ac:dyDescent="0.2">
      <c r="B154" s="207"/>
      <c r="C154" s="232" t="s">
        <v>1171</v>
      </c>
      <c r="D154" s="184"/>
      <c r="E154" s="184"/>
      <c r="F154" s="233" t="s">
        <v>1172</v>
      </c>
      <c r="G154" s="184"/>
      <c r="H154" s="232" t="s">
        <v>1206</v>
      </c>
      <c r="I154" s="232" t="s">
        <v>1168</v>
      </c>
      <c r="J154" s="232">
        <v>50</v>
      </c>
      <c r="K154" s="228"/>
    </row>
    <row r="155" spans="2:11" customFormat="1" ht="15" customHeight="1" x14ac:dyDescent="0.2">
      <c r="B155" s="207"/>
      <c r="C155" s="232" t="s">
        <v>1174</v>
      </c>
      <c r="D155" s="184"/>
      <c r="E155" s="184"/>
      <c r="F155" s="233" t="s">
        <v>1166</v>
      </c>
      <c r="G155" s="184"/>
      <c r="H155" s="232" t="s">
        <v>1206</v>
      </c>
      <c r="I155" s="232" t="s">
        <v>1176</v>
      </c>
      <c r="J155" s="232"/>
      <c r="K155" s="228"/>
    </row>
    <row r="156" spans="2:11" customFormat="1" ht="15" customHeight="1" x14ac:dyDescent="0.2">
      <c r="B156" s="207"/>
      <c r="C156" s="232" t="s">
        <v>1185</v>
      </c>
      <c r="D156" s="184"/>
      <c r="E156" s="184"/>
      <c r="F156" s="233" t="s">
        <v>1172</v>
      </c>
      <c r="G156" s="184"/>
      <c r="H156" s="232" t="s">
        <v>1206</v>
      </c>
      <c r="I156" s="232" t="s">
        <v>1168</v>
      </c>
      <c r="J156" s="232">
        <v>50</v>
      </c>
      <c r="K156" s="228"/>
    </row>
    <row r="157" spans="2:11" customFormat="1" ht="15" customHeight="1" x14ac:dyDescent="0.2">
      <c r="B157" s="207"/>
      <c r="C157" s="232" t="s">
        <v>1193</v>
      </c>
      <c r="D157" s="184"/>
      <c r="E157" s="184"/>
      <c r="F157" s="233" t="s">
        <v>1172</v>
      </c>
      <c r="G157" s="184"/>
      <c r="H157" s="232" t="s">
        <v>1206</v>
      </c>
      <c r="I157" s="232" t="s">
        <v>1168</v>
      </c>
      <c r="J157" s="232">
        <v>50</v>
      </c>
      <c r="K157" s="228"/>
    </row>
    <row r="158" spans="2:11" customFormat="1" ht="15" customHeight="1" x14ac:dyDescent="0.2">
      <c r="B158" s="207"/>
      <c r="C158" s="232" t="s">
        <v>1191</v>
      </c>
      <c r="D158" s="184"/>
      <c r="E158" s="184"/>
      <c r="F158" s="233" t="s">
        <v>1172</v>
      </c>
      <c r="G158" s="184"/>
      <c r="H158" s="232" t="s">
        <v>1206</v>
      </c>
      <c r="I158" s="232" t="s">
        <v>1168</v>
      </c>
      <c r="J158" s="232">
        <v>50</v>
      </c>
      <c r="K158" s="228"/>
    </row>
    <row r="159" spans="2:11" customFormat="1" ht="15" customHeight="1" x14ac:dyDescent="0.2">
      <c r="B159" s="207"/>
      <c r="C159" s="232" t="s">
        <v>76</v>
      </c>
      <c r="D159" s="184"/>
      <c r="E159" s="184"/>
      <c r="F159" s="233" t="s">
        <v>1166</v>
      </c>
      <c r="G159" s="184"/>
      <c r="H159" s="232" t="s">
        <v>1228</v>
      </c>
      <c r="I159" s="232" t="s">
        <v>1168</v>
      </c>
      <c r="J159" s="232" t="s">
        <v>1229</v>
      </c>
      <c r="K159" s="228"/>
    </row>
    <row r="160" spans="2:11" customFormat="1" ht="15" customHeight="1" x14ac:dyDescent="0.2">
      <c r="B160" s="207"/>
      <c r="C160" s="232" t="s">
        <v>1230</v>
      </c>
      <c r="D160" s="184"/>
      <c r="E160" s="184"/>
      <c r="F160" s="233" t="s">
        <v>1166</v>
      </c>
      <c r="G160" s="184"/>
      <c r="H160" s="232" t="s">
        <v>1231</v>
      </c>
      <c r="I160" s="232" t="s">
        <v>1201</v>
      </c>
      <c r="J160" s="232"/>
      <c r="K160" s="228"/>
    </row>
    <row r="161" spans="2:11" customFormat="1" ht="15" customHeight="1" x14ac:dyDescent="0.2">
      <c r="B161" s="234"/>
      <c r="C161" s="214"/>
      <c r="D161" s="214"/>
      <c r="E161" s="214"/>
      <c r="F161" s="214"/>
      <c r="G161" s="214"/>
      <c r="H161" s="214"/>
      <c r="I161" s="214"/>
      <c r="J161" s="214"/>
      <c r="K161" s="235"/>
    </row>
    <row r="162" spans="2:11" customFormat="1" ht="18.75" customHeight="1" x14ac:dyDescent="0.2">
      <c r="B162" s="216"/>
      <c r="C162" s="226"/>
      <c r="D162" s="226"/>
      <c r="E162" s="226"/>
      <c r="F162" s="236"/>
      <c r="G162" s="226"/>
      <c r="H162" s="226"/>
      <c r="I162" s="226"/>
      <c r="J162" s="226"/>
      <c r="K162" s="216"/>
    </row>
    <row r="163" spans="2:11" customFormat="1" ht="18.75" customHeight="1" x14ac:dyDescent="0.2">
      <c r="B163" s="191"/>
      <c r="C163" s="191"/>
      <c r="D163" s="191"/>
      <c r="E163" s="191"/>
      <c r="F163" s="191"/>
      <c r="G163" s="191"/>
      <c r="H163" s="191"/>
      <c r="I163" s="191"/>
      <c r="J163" s="191"/>
      <c r="K163" s="191"/>
    </row>
    <row r="164" spans="2:11" customFormat="1" ht="7.5" customHeight="1" x14ac:dyDescent="0.2">
      <c r="B164" s="173"/>
      <c r="C164" s="174"/>
      <c r="D164" s="174"/>
      <c r="E164" s="174"/>
      <c r="F164" s="174"/>
      <c r="G164" s="174"/>
      <c r="H164" s="174"/>
      <c r="I164" s="174"/>
      <c r="J164" s="174"/>
      <c r="K164" s="175"/>
    </row>
    <row r="165" spans="2:11" customFormat="1" ht="45" customHeight="1" x14ac:dyDescent="0.2">
      <c r="B165" s="176"/>
      <c r="C165" s="285" t="s">
        <v>1232</v>
      </c>
      <c r="D165" s="285"/>
      <c r="E165" s="285"/>
      <c r="F165" s="285"/>
      <c r="G165" s="285"/>
      <c r="H165" s="285"/>
      <c r="I165" s="285"/>
      <c r="J165" s="285"/>
      <c r="K165" s="177"/>
    </row>
    <row r="166" spans="2:11" customFormat="1" ht="17.25" customHeight="1" x14ac:dyDescent="0.2">
      <c r="B166" s="176"/>
      <c r="C166" s="197" t="s">
        <v>1160</v>
      </c>
      <c r="D166" s="197"/>
      <c r="E166" s="197"/>
      <c r="F166" s="197" t="s">
        <v>1161</v>
      </c>
      <c r="G166" s="237"/>
      <c r="H166" s="238" t="s">
        <v>48</v>
      </c>
      <c r="I166" s="238" t="s">
        <v>51</v>
      </c>
      <c r="J166" s="197" t="s">
        <v>1162</v>
      </c>
      <c r="K166" s="177"/>
    </row>
    <row r="167" spans="2:11" customFormat="1" ht="17.25" customHeight="1" x14ac:dyDescent="0.2">
      <c r="B167" s="178"/>
      <c r="C167" s="199" t="s">
        <v>1163</v>
      </c>
      <c r="D167" s="199"/>
      <c r="E167" s="199"/>
      <c r="F167" s="200" t="s">
        <v>1164</v>
      </c>
      <c r="G167" s="239"/>
      <c r="H167" s="240"/>
      <c r="I167" s="240"/>
      <c r="J167" s="199" t="s">
        <v>1165</v>
      </c>
      <c r="K167" s="179"/>
    </row>
    <row r="168" spans="2:11" customFormat="1" ht="5.25" customHeight="1" x14ac:dyDescent="0.2">
      <c r="B168" s="207"/>
      <c r="C168" s="202"/>
      <c r="D168" s="202"/>
      <c r="E168" s="202"/>
      <c r="F168" s="202"/>
      <c r="G168" s="203"/>
      <c r="H168" s="202"/>
      <c r="I168" s="202"/>
      <c r="J168" s="202"/>
      <c r="K168" s="228"/>
    </row>
    <row r="169" spans="2:11" customFormat="1" ht="15" customHeight="1" x14ac:dyDescent="0.2">
      <c r="B169" s="207"/>
      <c r="C169" s="184" t="s">
        <v>1169</v>
      </c>
      <c r="D169" s="184"/>
      <c r="E169" s="184"/>
      <c r="F169" s="205" t="s">
        <v>1166</v>
      </c>
      <c r="G169" s="184"/>
      <c r="H169" s="184" t="s">
        <v>1206</v>
      </c>
      <c r="I169" s="184" t="s">
        <v>1168</v>
      </c>
      <c r="J169" s="184">
        <v>120</v>
      </c>
      <c r="K169" s="228"/>
    </row>
    <row r="170" spans="2:11" customFormat="1" ht="15" customHeight="1" x14ac:dyDescent="0.2">
      <c r="B170" s="207"/>
      <c r="C170" s="184" t="s">
        <v>1215</v>
      </c>
      <c r="D170" s="184"/>
      <c r="E170" s="184"/>
      <c r="F170" s="205" t="s">
        <v>1166</v>
      </c>
      <c r="G170" s="184"/>
      <c r="H170" s="184" t="s">
        <v>1216</v>
      </c>
      <c r="I170" s="184" t="s">
        <v>1168</v>
      </c>
      <c r="J170" s="184" t="s">
        <v>1217</v>
      </c>
      <c r="K170" s="228"/>
    </row>
    <row r="171" spans="2:11" customFormat="1" ht="15" customHeight="1" x14ac:dyDescent="0.2">
      <c r="B171" s="207"/>
      <c r="C171" s="184" t="s">
        <v>1114</v>
      </c>
      <c r="D171" s="184"/>
      <c r="E171" s="184"/>
      <c r="F171" s="205" t="s">
        <v>1166</v>
      </c>
      <c r="G171" s="184"/>
      <c r="H171" s="184" t="s">
        <v>1233</v>
      </c>
      <c r="I171" s="184" t="s">
        <v>1168</v>
      </c>
      <c r="J171" s="184" t="s">
        <v>1217</v>
      </c>
      <c r="K171" s="228"/>
    </row>
    <row r="172" spans="2:11" customFormat="1" ht="15" customHeight="1" x14ac:dyDescent="0.2">
      <c r="B172" s="207"/>
      <c r="C172" s="184" t="s">
        <v>1171</v>
      </c>
      <c r="D172" s="184"/>
      <c r="E172" s="184"/>
      <c r="F172" s="205" t="s">
        <v>1172</v>
      </c>
      <c r="G172" s="184"/>
      <c r="H172" s="184" t="s">
        <v>1233</v>
      </c>
      <c r="I172" s="184" t="s">
        <v>1168</v>
      </c>
      <c r="J172" s="184">
        <v>50</v>
      </c>
      <c r="K172" s="228"/>
    </row>
    <row r="173" spans="2:11" customFormat="1" ht="15" customHeight="1" x14ac:dyDescent="0.2">
      <c r="B173" s="207"/>
      <c r="C173" s="184" t="s">
        <v>1174</v>
      </c>
      <c r="D173" s="184"/>
      <c r="E173" s="184"/>
      <c r="F173" s="205" t="s">
        <v>1166</v>
      </c>
      <c r="G173" s="184"/>
      <c r="H173" s="184" t="s">
        <v>1233</v>
      </c>
      <c r="I173" s="184" t="s">
        <v>1176</v>
      </c>
      <c r="J173" s="184"/>
      <c r="K173" s="228"/>
    </row>
    <row r="174" spans="2:11" customFormat="1" ht="15" customHeight="1" x14ac:dyDescent="0.2">
      <c r="B174" s="207"/>
      <c r="C174" s="184" t="s">
        <v>1185</v>
      </c>
      <c r="D174" s="184"/>
      <c r="E174" s="184"/>
      <c r="F174" s="205" t="s">
        <v>1172</v>
      </c>
      <c r="G174" s="184"/>
      <c r="H174" s="184" t="s">
        <v>1233</v>
      </c>
      <c r="I174" s="184" t="s">
        <v>1168</v>
      </c>
      <c r="J174" s="184">
        <v>50</v>
      </c>
      <c r="K174" s="228"/>
    </row>
    <row r="175" spans="2:11" customFormat="1" ht="15" customHeight="1" x14ac:dyDescent="0.2">
      <c r="B175" s="207"/>
      <c r="C175" s="184" t="s">
        <v>1193</v>
      </c>
      <c r="D175" s="184"/>
      <c r="E175" s="184"/>
      <c r="F175" s="205" t="s">
        <v>1172</v>
      </c>
      <c r="G175" s="184"/>
      <c r="H175" s="184" t="s">
        <v>1233</v>
      </c>
      <c r="I175" s="184" t="s">
        <v>1168</v>
      </c>
      <c r="J175" s="184">
        <v>50</v>
      </c>
      <c r="K175" s="228"/>
    </row>
    <row r="176" spans="2:11" customFormat="1" ht="15" customHeight="1" x14ac:dyDescent="0.2">
      <c r="B176" s="207"/>
      <c r="C176" s="184" t="s">
        <v>1191</v>
      </c>
      <c r="D176" s="184"/>
      <c r="E176" s="184"/>
      <c r="F176" s="205" t="s">
        <v>1172</v>
      </c>
      <c r="G176" s="184"/>
      <c r="H176" s="184" t="s">
        <v>1233</v>
      </c>
      <c r="I176" s="184" t="s">
        <v>1168</v>
      </c>
      <c r="J176" s="184">
        <v>50</v>
      </c>
      <c r="K176" s="228"/>
    </row>
    <row r="177" spans="2:11" customFormat="1" ht="15" customHeight="1" x14ac:dyDescent="0.2">
      <c r="B177" s="207"/>
      <c r="C177" s="184" t="s">
        <v>103</v>
      </c>
      <c r="D177" s="184"/>
      <c r="E177" s="184"/>
      <c r="F177" s="205" t="s">
        <v>1166</v>
      </c>
      <c r="G177" s="184"/>
      <c r="H177" s="184" t="s">
        <v>1234</v>
      </c>
      <c r="I177" s="184" t="s">
        <v>1235</v>
      </c>
      <c r="J177" s="184"/>
      <c r="K177" s="228"/>
    </row>
    <row r="178" spans="2:11" customFormat="1" ht="15" customHeight="1" x14ac:dyDescent="0.2">
      <c r="B178" s="207"/>
      <c r="C178" s="184" t="s">
        <v>51</v>
      </c>
      <c r="D178" s="184"/>
      <c r="E178" s="184"/>
      <c r="F178" s="205" t="s">
        <v>1166</v>
      </c>
      <c r="G178" s="184"/>
      <c r="H178" s="184" t="s">
        <v>1236</v>
      </c>
      <c r="I178" s="184" t="s">
        <v>1237</v>
      </c>
      <c r="J178" s="184">
        <v>1</v>
      </c>
      <c r="K178" s="228"/>
    </row>
    <row r="179" spans="2:11" customFormat="1" ht="15" customHeight="1" x14ac:dyDescent="0.2">
      <c r="B179" s="207"/>
      <c r="C179" s="184" t="s">
        <v>47</v>
      </c>
      <c r="D179" s="184"/>
      <c r="E179" s="184"/>
      <c r="F179" s="205" t="s">
        <v>1166</v>
      </c>
      <c r="G179" s="184"/>
      <c r="H179" s="184" t="s">
        <v>1238</v>
      </c>
      <c r="I179" s="184" t="s">
        <v>1168</v>
      </c>
      <c r="J179" s="184">
        <v>20</v>
      </c>
      <c r="K179" s="228"/>
    </row>
    <row r="180" spans="2:11" customFormat="1" ht="15" customHeight="1" x14ac:dyDescent="0.2">
      <c r="B180" s="207"/>
      <c r="C180" s="184" t="s">
        <v>48</v>
      </c>
      <c r="D180" s="184"/>
      <c r="E180" s="184"/>
      <c r="F180" s="205" t="s">
        <v>1166</v>
      </c>
      <c r="G180" s="184"/>
      <c r="H180" s="184" t="s">
        <v>1239</v>
      </c>
      <c r="I180" s="184" t="s">
        <v>1168</v>
      </c>
      <c r="J180" s="184">
        <v>255</v>
      </c>
      <c r="K180" s="228"/>
    </row>
    <row r="181" spans="2:11" customFormat="1" ht="15" customHeight="1" x14ac:dyDescent="0.2">
      <c r="B181" s="207"/>
      <c r="C181" s="184" t="s">
        <v>104</v>
      </c>
      <c r="D181" s="184"/>
      <c r="E181" s="184"/>
      <c r="F181" s="205" t="s">
        <v>1166</v>
      </c>
      <c r="G181" s="184"/>
      <c r="H181" s="184" t="s">
        <v>1130</v>
      </c>
      <c r="I181" s="184" t="s">
        <v>1168</v>
      </c>
      <c r="J181" s="184">
        <v>10</v>
      </c>
      <c r="K181" s="228"/>
    </row>
    <row r="182" spans="2:11" customFormat="1" ht="15" customHeight="1" x14ac:dyDescent="0.2">
      <c r="B182" s="207"/>
      <c r="C182" s="184" t="s">
        <v>105</v>
      </c>
      <c r="D182" s="184"/>
      <c r="E182" s="184"/>
      <c r="F182" s="205" t="s">
        <v>1166</v>
      </c>
      <c r="G182" s="184"/>
      <c r="H182" s="184" t="s">
        <v>1240</v>
      </c>
      <c r="I182" s="184" t="s">
        <v>1201</v>
      </c>
      <c r="J182" s="184"/>
      <c r="K182" s="228"/>
    </row>
    <row r="183" spans="2:11" customFormat="1" ht="15" customHeight="1" x14ac:dyDescent="0.2">
      <c r="B183" s="207"/>
      <c r="C183" s="184" t="s">
        <v>1241</v>
      </c>
      <c r="D183" s="184"/>
      <c r="E183" s="184"/>
      <c r="F183" s="205" t="s">
        <v>1166</v>
      </c>
      <c r="G183" s="184"/>
      <c r="H183" s="184" t="s">
        <v>1242</v>
      </c>
      <c r="I183" s="184" t="s">
        <v>1201</v>
      </c>
      <c r="J183" s="184"/>
      <c r="K183" s="228"/>
    </row>
    <row r="184" spans="2:11" customFormat="1" ht="15" customHeight="1" x14ac:dyDescent="0.2">
      <c r="B184" s="207"/>
      <c r="C184" s="184" t="s">
        <v>1230</v>
      </c>
      <c r="D184" s="184"/>
      <c r="E184" s="184"/>
      <c r="F184" s="205" t="s">
        <v>1166</v>
      </c>
      <c r="G184" s="184"/>
      <c r="H184" s="184" t="s">
        <v>1243</v>
      </c>
      <c r="I184" s="184" t="s">
        <v>1201</v>
      </c>
      <c r="J184" s="184"/>
      <c r="K184" s="228"/>
    </row>
    <row r="185" spans="2:11" customFormat="1" ht="15" customHeight="1" x14ac:dyDescent="0.2">
      <c r="B185" s="207"/>
      <c r="C185" s="184" t="s">
        <v>107</v>
      </c>
      <c r="D185" s="184"/>
      <c r="E185" s="184"/>
      <c r="F185" s="205" t="s">
        <v>1172</v>
      </c>
      <c r="G185" s="184"/>
      <c r="H185" s="184" t="s">
        <v>1244</v>
      </c>
      <c r="I185" s="184" t="s">
        <v>1168</v>
      </c>
      <c r="J185" s="184">
        <v>50</v>
      </c>
      <c r="K185" s="228"/>
    </row>
    <row r="186" spans="2:11" customFormat="1" ht="15" customHeight="1" x14ac:dyDescent="0.2">
      <c r="B186" s="207"/>
      <c r="C186" s="184" t="s">
        <v>1245</v>
      </c>
      <c r="D186" s="184"/>
      <c r="E186" s="184"/>
      <c r="F186" s="205" t="s">
        <v>1172</v>
      </c>
      <c r="G186" s="184"/>
      <c r="H186" s="184" t="s">
        <v>1246</v>
      </c>
      <c r="I186" s="184" t="s">
        <v>1247</v>
      </c>
      <c r="J186" s="184"/>
      <c r="K186" s="228"/>
    </row>
    <row r="187" spans="2:11" customFormat="1" ht="15" customHeight="1" x14ac:dyDescent="0.2">
      <c r="B187" s="207"/>
      <c r="C187" s="184" t="s">
        <v>1248</v>
      </c>
      <c r="D187" s="184"/>
      <c r="E187" s="184"/>
      <c r="F187" s="205" t="s">
        <v>1172</v>
      </c>
      <c r="G187" s="184"/>
      <c r="H187" s="184" t="s">
        <v>1249</v>
      </c>
      <c r="I187" s="184" t="s">
        <v>1247</v>
      </c>
      <c r="J187" s="184"/>
      <c r="K187" s="228"/>
    </row>
    <row r="188" spans="2:11" customFormat="1" ht="15" customHeight="1" x14ac:dyDescent="0.2">
      <c r="B188" s="207"/>
      <c r="C188" s="184" t="s">
        <v>1250</v>
      </c>
      <c r="D188" s="184"/>
      <c r="E188" s="184"/>
      <c r="F188" s="205" t="s">
        <v>1172</v>
      </c>
      <c r="G188" s="184"/>
      <c r="H188" s="184" t="s">
        <v>1251</v>
      </c>
      <c r="I188" s="184" t="s">
        <v>1247</v>
      </c>
      <c r="J188" s="184"/>
      <c r="K188" s="228"/>
    </row>
    <row r="189" spans="2:11" customFormat="1" ht="15" customHeight="1" x14ac:dyDescent="0.2">
      <c r="B189" s="207"/>
      <c r="C189" s="241" t="s">
        <v>1252</v>
      </c>
      <c r="D189" s="184"/>
      <c r="E189" s="184"/>
      <c r="F189" s="205" t="s">
        <v>1172</v>
      </c>
      <c r="G189" s="184"/>
      <c r="H189" s="184" t="s">
        <v>1253</v>
      </c>
      <c r="I189" s="184" t="s">
        <v>1254</v>
      </c>
      <c r="J189" s="242" t="s">
        <v>1255</v>
      </c>
      <c r="K189" s="228"/>
    </row>
    <row r="190" spans="2:11" customFormat="1" ht="15" customHeight="1" x14ac:dyDescent="0.2">
      <c r="B190" s="207"/>
      <c r="C190" s="241" t="s">
        <v>36</v>
      </c>
      <c r="D190" s="184"/>
      <c r="E190" s="184"/>
      <c r="F190" s="205" t="s">
        <v>1166</v>
      </c>
      <c r="G190" s="184"/>
      <c r="H190" s="181" t="s">
        <v>1256</v>
      </c>
      <c r="I190" s="184" t="s">
        <v>1257</v>
      </c>
      <c r="J190" s="184"/>
      <c r="K190" s="228"/>
    </row>
    <row r="191" spans="2:11" customFormat="1" ht="15" customHeight="1" x14ac:dyDescent="0.2">
      <c r="B191" s="207"/>
      <c r="C191" s="241" t="s">
        <v>1258</v>
      </c>
      <c r="D191" s="184"/>
      <c r="E191" s="184"/>
      <c r="F191" s="205" t="s">
        <v>1166</v>
      </c>
      <c r="G191" s="184"/>
      <c r="H191" s="184" t="s">
        <v>1259</v>
      </c>
      <c r="I191" s="184" t="s">
        <v>1201</v>
      </c>
      <c r="J191" s="184"/>
      <c r="K191" s="228"/>
    </row>
    <row r="192" spans="2:11" customFormat="1" ht="15" customHeight="1" x14ac:dyDescent="0.2">
      <c r="B192" s="207"/>
      <c r="C192" s="241" t="s">
        <v>1260</v>
      </c>
      <c r="D192" s="184"/>
      <c r="E192" s="184"/>
      <c r="F192" s="205" t="s">
        <v>1166</v>
      </c>
      <c r="G192" s="184"/>
      <c r="H192" s="184" t="s">
        <v>1261</v>
      </c>
      <c r="I192" s="184" t="s">
        <v>1201</v>
      </c>
      <c r="J192" s="184"/>
      <c r="K192" s="228"/>
    </row>
    <row r="193" spans="2:11" customFormat="1" ht="15" customHeight="1" x14ac:dyDescent="0.2">
      <c r="B193" s="207"/>
      <c r="C193" s="241" t="s">
        <v>1262</v>
      </c>
      <c r="D193" s="184"/>
      <c r="E193" s="184"/>
      <c r="F193" s="205" t="s">
        <v>1172</v>
      </c>
      <c r="G193" s="184"/>
      <c r="H193" s="184" t="s">
        <v>1263</v>
      </c>
      <c r="I193" s="184" t="s">
        <v>1201</v>
      </c>
      <c r="J193" s="184"/>
      <c r="K193" s="228"/>
    </row>
    <row r="194" spans="2:11" customFormat="1" ht="15" customHeight="1" x14ac:dyDescent="0.2">
      <c r="B194" s="234"/>
      <c r="C194" s="243"/>
      <c r="D194" s="214"/>
      <c r="E194" s="214"/>
      <c r="F194" s="214"/>
      <c r="G194" s="214"/>
      <c r="H194" s="214"/>
      <c r="I194" s="214"/>
      <c r="J194" s="214"/>
      <c r="K194" s="235"/>
    </row>
    <row r="195" spans="2:11" customFormat="1" ht="18.75" customHeight="1" x14ac:dyDescent="0.2">
      <c r="B195" s="216"/>
      <c r="C195" s="226"/>
      <c r="D195" s="226"/>
      <c r="E195" s="226"/>
      <c r="F195" s="236"/>
      <c r="G195" s="226"/>
      <c r="H195" s="226"/>
      <c r="I195" s="226"/>
      <c r="J195" s="226"/>
      <c r="K195" s="216"/>
    </row>
    <row r="196" spans="2:11" customFormat="1" ht="18.75" customHeight="1" x14ac:dyDescent="0.2">
      <c r="B196" s="216"/>
      <c r="C196" s="226"/>
      <c r="D196" s="226"/>
      <c r="E196" s="226"/>
      <c r="F196" s="236"/>
      <c r="G196" s="226"/>
      <c r="H196" s="226"/>
      <c r="I196" s="226"/>
      <c r="J196" s="226"/>
      <c r="K196" s="216"/>
    </row>
    <row r="197" spans="2:11" customFormat="1" ht="18.75" customHeight="1" x14ac:dyDescent="0.2">
      <c r="B197" s="191"/>
      <c r="C197" s="191"/>
      <c r="D197" s="191"/>
      <c r="E197" s="191"/>
      <c r="F197" s="191"/>
      <c r="G197" s="191"/>
      <c r="H197" s="191"/>
      <c r="I197" s="191"/>
      <c r="J197" s="191"/>
      <c r="K197" s="191"/>
    </row>
    <row r="198" spans="2:11" customFormat="1" ht="13.5" x14ac:dyDescent="0.2">
      <c r="B198" s="173"/>
      <c r="C198" s="174"/>
      <c r="D198" s="174"/>
      <c r="E198" s="174"/>
      <c r="F198" s="174"/>
      <c r="G198" s="174"/>
      <c r="H198" s="174"/>
      <c r="I198" s="174"/>
      <c r="J198" s="174"/>
      <c r="K198" s="175"/>
    </row>
    <row r="199" spans="2:11" customFormat="1" ht="21" x14ac:dyDescent="0.2">
      <c r="B199" s="176"/>
      <c r="C199" s="285" t="s">
        <v>1264</v>
      </c>
      <c r="D199" s="285"/>
      <c r="E199" s="285"/>
      <c r="F199" s="285"/>
      <c r="G199" s="285"/>
      <c r="H199" s="285"/>
      <c r="I199" s="285"/>
      <c r="J199" s="285"/>
      <c r="K199" s="177"/>
    </row>
    <row r="200" spans="2:11" customFormat="1" ht="25.5" customHeight="1" x14ac:dyDescent="0.3">
      <c r="B200" s="176"/>
      <c r="C200" s="244" t="s">
        <v>1265</v>
      </c>
      <c r="D200" s="244"/>
      <c r="E200" s="244"/>
      <c r="F200" s="244" t="s">
        <v>1266</v>
      </c>
      <c r="G200" s="245"/>
      <c r="H200" s="286" t="s">
        <v>1267</v>
      </c>
      <c r="I200" s="286"/>
      <c r="J200" s="286"/>
      <c r="K200" s="177"/>
    </row>
    <row r="201" spans="2:11" customFormat="1" ht="5.25" customHeight="1" x14ac:dyDescent="0.2">
      <c r="B201" s="207"/>
      <c r="C201" s="202"/>
      <c r="D201" s="202"/>
      <c r="E201" s="202"/>
      <c r="F201" s="202"/>
      <c r="G201" s="226"/>
      <c r="H201" s="202"/>
      <c r="I201" s="202"/>
      <c r="J201" s="202"/>
      <c r="K201" s="228"/>
    </row>
    <row r="202" spans="2:11" customFormat="1" ht="15" customHeight="1" x14ac:dyDescent="0.2">
      <c r="B202" s="207"/>
      <c r="C202" s="184" t="s">
        <v>1257</v>
      </c>
      <c r="D202" s="184"/>
      <c r="E202" s="184"/>
      <c r="F202" s="205" t="s">
        <v>37</v>
      </c>
      <c r="G202" s="184"/>
      <c r="H202" s="287" t="s">
        <v>1268</v>
      </c>
      <c r="I202" s="287"/>
      <c r="J202" s="287"/>
      <c r="K202" s="228"/>
    </row>
    <row r="203" spans="2:11" customFormat="1" ht="15" customHeight="1" x14ac:dyDescent="0.2">
      <c r="B203" s="207"/>
      <c r="C203" s="184"/>
      <c r="D203" s="184"/>
      <c r="E203" s="184"/>
      <c r="F203" s="205" t="s">
        <v>38</v>
      </c>
      <c r="G203" s="184"/>
      <c r="H203" s="287" t="s">
        <v>1269</v>
      </c>
      <c r="I203" s="287"/>
      <c r="J203" s="287"/>
      <c r="K203" s="228"/>
    </row>
    <row r="204" spans="2:11" customFormat="1" ht="15" customHeight="1" x14ac:dyDescent="0.2">
      <c r="B204" s="207"/>
      <c r="C204" s="184"/>
      <c r="D204" s="184"/>
      <c r="E204" s="184"/>
      <c r="F204" s="205" t="s">
        <v>41</v>
      </c>
      <c r="G204" s="184"/>
      <c r="H204" s="287" t="s">
        <v>1270</v>
      </c>
      <c r="I204" s="287"/>
      <c r="J204" s="287"/>
      <c r="K204" s="228"/>
    </row>
    <row r="205" spans="2:11" customFormat="1" ht="15" customHeight="1" x14ac:dyDescent="0.2">
      <c r="B205" s="207"/>
      <c r="C205" s="184"/>
      <c r="D205" s="184"/>
      <c r="E205" s="184"/>
      <c r="F205" s="205" t="s">
        <v>39</v>
      </c>
      <c r="G205" s="184"/>
      <c r="H205" s="287" t="s">
        <v>1271</v>
      </c>
      <c r="I205" s="287"/>
      <c r="J205" s="287"/>
      <c r="K205" s="228"/>
    </row>
    <row r="206" spans="2:11" customFormat="1" ht="15" customHeight="1" x14ac:dyDescent="0.2">
      <c r="B206" s="207"/>
      <c r="C206" s="184"/>
      <c r="D206" s="184"/>
      <c r="E206" s="184"/>
      <c r="F206" s="205" t="s">
        <v>40</v>
      </c>
      <c r="G206" s="184"/>
      <c r="H206" s="287" t="s">
        <v>1272</v>
      </c>
      <c r="I206" s="287"/>
      <c r="J206" s="287"/>
      <c r="K206" s="228"/>
    </row>
    <row r="207" spans="2:11" customFormat="1" ht="15" customHeight="1" x14ac:dyDescent="0.2">
      <c r="B207" s="207"/>
      <c r="C207" s="184"/>
      <c r="D207" s="184"/>
      <c r="E207" s="184"/>
      <c r="F207" s="205"/>
      <c r="G207" s="184"/>
      <c r="H207" s="184"/>
      <c r="I207" s="184"/>
      <c r="J207" s="184"/>
      <c r="K207" s="228"/>
    </row>
    <row r="208" spans="2:11" customFormat="1" ht="15" customHeight="1" x14ac:dyDescent="0.2">
      <c r="B208" s="207"/>
      <c r="C208" s="184" t="s">
        <v>1213</v>
      </c>
      <c r="D208" s="184"/>
      <c r="E208" s="184"/>
      <c r="F208" s="205" t="s">
        <v>70</v>
      </c>
      <c r="G208" s="184"/>
      <c r="H208" s="287" t="s">
        <v>1273</v>
      </c>
      <c r="I208" s="287"/>
      <c r="J208" s="287"/>
      <c r="K208" s="228"/>
    </row>
    <row r="209" spans="2:11" customFormat="1" ht="15" customHeight="1" x14ac:dyDescent="0.2">
      <c r="B209" s="207"/>
      <c r="C209" s="184"/>
      <c r="D209" s="184"/>
      <c r="E209" s="184"/>
      <c r="F209" s="205" t="s">
        <v>1108</v>
      </c>
      <c r="G209" s="184"/>
      <c r="H209" s="287" t="s">
        <v>1109</v>
      </c>
      <c r="I209" s="287"/>
      <c r="J209" s="287"/>
      <c r="K209" s="228"/>
    </row>
    <row r="210" spans="2:11" customFormat="1" ht="15" customHeight="1" x14ac:dyDescent="0.2">
      <c r="B210" s="207"/>
      <c r="C210" s="184"/>
      <c r="D210" s="184"/>
      <c r="E210" s="184"/>
      <c r="F210" s="205" t="s">
        <v>1106</v>
      </c>
      <c r="G210" s="184"/>
      <c r="H210" s="287" t="s">
        <v>1274</v>
      </c>
      <c r="I210" s="287"/>
      <c r="J210" s="287"/>
      <c r="K210" s="228"/>
    </row>
    <row r="211" spans="2:11" customFormat="1" ht="15" customHeight="1" x14ac:dyDescent="0.2">
      <c r="B211" s="246"/>
      <c r="C211" s="184"/>
      <c r="D211" s="184"/>
      <c r="E211" s="184"/>
      <c r="F211" s="205" t="s">
        <v>1110</v>
      </c>
      <c r="G211" s="241"/>
      <c r="H211" s="288" t="s">
        <v>1111</v>
      </c>
      <c r="I211" s="288"/>
      <c r="J211" s="288"/>
      <c r="K211" s="247"/>
    </row>
    <row r="212" spans="2:11" customFormat="1" ht="15" customHeight="1" x14ac:dyDescent="0.2">
      <c r="B212" s="246"/>
      <c r="C212" s="184"/>
      <c r="D212" s="184"/>
      <c r="E212" s="184"/>
      <c r="F212" s="205" t="s">
        <v>1112</v>
      </c>
      <c r="G212" s="241"/>
      <c r="H212" s="288" t="s">
        <v>1089</v>
      </c>
      <c r="I212" s="288"/>
      <c r="J212" s="288"/>
      <c r="K212" s="247"/>
    </row>
    <row r="213" spans="2:11" customFormat="1" ht="15" customHeight="1" x14ac:dyDescent="0.2">
      <c r="B213" s="246"/>
      <c r="C213" s="184"/>
      <c r="D213" s="184"/>
      <c r="E213" s="184"/>
      <c r="F213" s="205"/>
      <c r="G213" s="241"/>
      <c r="H213" s="232"/>
      <c r="I213" s="232"/>
      <c r="J213" s="232"/>
      <c r="K213" s="247"/>
    </row>
    <row r="214" spans="2:11" customFormat="1" ht="15" customHeight="1" x14ac:dyDescent="0.2">
      <c r="B214" s="246"/>
      <c r="C214" s="184" t="s">
        <v>1237</v>
      </c>
      <c r="D214" s="184"/>
      <c r="E214" s="184"/>
      <c r="F214" s="205">
        <v>1</v>
      </c>
      <c r="G214" s="241"/>
      <c r="H214" s="288" t="s">
        <v>1275</v>
      </c>
      <c r="I214" s="288"/>
      <c r="J214" s="288"/>
      <c r="K214" s="247"/>
    </row>
    <row r="215" spans="2:11" customFormat="1" ht="15" customHeight="1" x14ac:dyDescent="0.2">
      <c r="B215" s="246"/>
      <c r="C215" s="184"/>
      <c r="D215" s="184"/>
      <c r="E215" s="184"/>
      <c r="F215" s="205">
        <v>2</v>
      </c>
      <c r="G215" s="241"/>
      <c r="H215" s="288" t="s">
        <v>1276</v>
      </c>
      <c r="I215" s="288"/>
      <c r="J215" s="288"/>
      <c r="K215" s="247"/>
    </row>
    <row r="216" spans="2:11" customFormat="1" ht="15" customHeight="1" x14ac:dyDescent="0.2">
      <c r="B216" s="246"/>
      <c r="C216" s="184"/>
      <c r="D216" s="184"/>
      <c r="E216" s="184"/>
      <c r="F216" s="205">
        <v>3</v>
      </c>
      <c r="G216" s="241"/>
      <c r="H216" s="288" t="s">
        <v>1277</v>
      </c>
      <c r="I216" s="288"/>
      <c r="J216" s="288"/>
      <c r="K216" s="247"/>
    </row>
    <row r="217" spans="2:11" customFormat="1" ht="15" customHeight="1" x14ac:dyDescent="0.2">
      <c r="B217" s="246"/>
      <c r="C217" s="184"/>
      <c r="D217" s="184"/>
      <c r="E217" s="184"/>
      <c r="F217" s="205">
        <v>4</v>
      </c>
      <c r="G217" s="241"/>
      <c r="H217" s="288" t="s">
        <v>1278</v>
      </c>
      <c r="I217" s="288"/>
      <c r="J217" s="288"/>
      <c r="K217" s="247"/>
    </row>
    <row r="218" spans="2:11" customFormat="1" ht="12.75" customHeight="1" x14ac:dyDescent="0.2">
      <c r="B218" s="248"/>
      <c r="C218" s="249"/>
      <c r="D218" s="249"/>
      <c r="E218" s="249"/>
      <c r="F218" s="249"/>
      <c r="G218" s="249"/>
      <c r="H218" s="249"/>
      <c r="I218" s="249"/>
      <c r="J218" s="249"/>
      <c r="K218" s="250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00 - Zateplení bytového d...</vt:lpstr>
      <vt:lpstr>Pokyny pro vyplnění</vt:lpstr>
      <vt:lpstr>'00 - Zateplení bytového d...'!Názvy_tisku</vt:lpstr>
      <vt:lpstr>'Rekapitulace stavby'!Názvy_tisku</vt:lpstr>
      <vt:lpstr>'00 - Zateplení bytového d...'!Oblast_tisku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DESKTOP-473U3HR\Michal</dc:creator>
  <cp:lastModifiedBy>Michal</cp:lastModifiedBy>
  <dcterms:created xsi:type="dcterms:W3CDTF">2023-02-13T08:42:30Z</dcterms:created>
  <dcterms:modified xsi:type="dcterms:W3CDTF">2023-02-14T20:58:10Z</dcterms:modified>
</cp:coreProperties>
</file>