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ichal\Desktop\webovky\"/>
    </mc:Choice>
  </mc:AlternateContent>
  <xr:revisionPtr revIDLastSave="0" documentId="13_ncr:1_{95BAACA0-A0EB-4815-957E-DDCB5B0DA6D0}" xr6:coauthVersionLast="47" xr6:coauthVersionMax="47" xr10:uidLastSave="{00000000-0000-0000-0000-000000000000}"/>
  <bookViews>
    <workbookView xWindow="28680" yWindow="-1815" windowWidth="29040" windowHeight="15840" xr2:uid="{00000000-000D-0000-FFFF-FFFF00000000}"/>
  </bookViews>
  <sheets>
    <sheet name="Rekapitulace stavby" sheetId="1" r:id="rId1"/>
    <sheet name="01 - Stavební část ordinací" sheetId="2" r:id="rId2"/>
    <sheet name="Pokyny pro vyplnění" sheetId="3" r:id="rId3"/>
  </sheets>
  <definedNames>
    <definedName name="_xlnm._FilterDatabase" localSheetId="1" hidden="1">'01 - Stavební část ordinací'!$C$105:$K$1053</definedName>
    <definedName name="_xlnm.Print_Titles" localSheetId="1">'01 - Stavební část ordinací'!$105:$105</definedName>
    <definedName name="_xlnm.Print_Titles" localSheetId="0">'Rekapitulace stavby'!$52:$52</definedName>
    <definedName name="_xlnm.Print_Area" localSheetId="1">'01 - Stavební část ordinací'!$C$4:$J$39,'01 - Stavební část ordinací'!$C$45:$J$87,'01 - Stavební část ordinací'!$C$93:$K$1053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91029" iterateDelta="1E-4"/>
</workbook>
</file>

<file path=xl/calcChain.xml><?xml version="1.0" encoding="utf-8"?>
<calcChain xmlns="http://schemas.openxmlformats.org/spreadsheetml/2006/main">
  <c r="J1051" i="2" l="1"/>
  <c r="R1016" i="2"/>
  <c r="J37" i="2"/>
  <c r="J36" i="2"/>
  <c r="AY55" i="1" s="1"/>
  <c r="J35" i="2"/>
  <c r="AX55" i="1" s="1"/>
  <c r="BI1053" i="2"/>
  <c r="BH1053" i="2"/>
  <c r="BG1053" i="2"/>
  <c r="BF1053" i="2"/>
  <c r="T1053" i="2"/>
  <c r="T1052" i="2" s="1"/>
  <c r="R1053" i="2"/>
  <c r="R1052" i="2"/>
  <c r="P1053" i="2"/>
  <c r="P1052" i="2" s="1"/>
  <c r="J85" i="2"/>
  <c r="BI1049" i="2"/>
  <c r="BH1049" i="2"/>
  <c r="BG1049" i="2"/>
  <c r="BF1049" i="2"/>
  <c r="T1049" i="2"/>
  <c r="R1049" i="2"/>
  <c r="P1049" i="2"/>
  <c r="BI1047" i="2"/>
  <c r="BH1047" i="2"/>
  <c r="BG1047" i="2"/>
  <c r="BF1047" i="2"/>
  <c r="T1047" i="2"/>
  <c r="R1047" i="2"/>
  <c r="P1047" i="2"/>
  <c r="BI1044" i="2"/>
  <c r="BH1044" i="2"/>
  <c r="BG1044" i="2"/>
  <c r="BF1044" i="2"/>
  <c r="T1044" i="2"/>
  <c r="R1044" i="2"/>
  <c r="P1044" i="2"/>
  <c r="BI1043" i="2"/>
  <c r="BH1043" i="2"/>
  <c r="BG1043" i="2"/>
  <c r="BF1043" i="2"/>
  <c r="T1043" i="2"/>
  <c r="R1043" i="2"/>
  <c r="P1043" i="2"/>
  <c r="BI1041" i="2"/>
  <c r="BH1041" i="2"/>
  <c r="BG1041" i="2"/>
  <c r="BF1041" i="2"/>
  <c r="T1041" i="2"/>
  <c r="R1041" i="2"/>
  <c r="P1041" i="2"/>
  <c r="BI1039" i="2"/>
  <c r="BH1039" i="2"/>
  <c r="BG1039" i="2"/>
  <c r="BF1039" i="2"/>
  <c r="T1039" i="2"/>
  <c r="R1039" i="2"/>
  <c r="P1039" i="2"/>
  <c r="BI1036" i="2"/>
  <c r="BH1036" i="2"/>
  <c r="BG1036" i="2"/>
  <c r="BF1036" i="2"/>
  <c r="T1036" i="2"/>
  <c r="R1036" i="2"/>
  <c r="P1036" i="2"/>
  <c r="BI1035" i="2"/>
  <c r="BH1035" i="2"/>
  <c r="BG1035" i="2"/>
  <c r="BF1035" i="2"/>
  <c r="T1035" i="2"/>
  <c r="R1035" i="2"/>
  <c r="P1035" i="2"/>
  <c r="BI1033" i="2"/>
  <c r="BH1033" i="2"/>
  <c r="BG1033" i="2"/>
  <c r="BF1033" i="2"/>
  <c r="T1033" i="2"/>
  <c r="R1033" i="2"/>
  <c r="P1033" i="2"/>
  <c r="BI1029" i="2"/>
  <c r="BH1029" i="2"/>
  <c r="BG1029" i="2"/>
  <c r="BF1029" i="2"/>
  <c r="T1029" i="2"/>
  <c r="R1029" i="2"/>
  <c r="P1029" i="2"/>
  <c r="BI1026" i="2"/>
  <c r="BH1026" i="2"/>
  <c r="BG1026" i="2"/>
  <c r="BF1026" i="2"/>
  <c r="T1026" i="2"/>
  <c r="R1026" i="2"/>
  <c r="P1026" i="2"/>
  <c r="BI1017" i="2"/>
  <c r="BH1017" i="2"/>
  <c r="BG1017" i="2"/>
  <c r="BF1017" i="2"/>
  <c r="T1017" i="2"/>
  <c r="T1016" i="2" s="1"/>
  <c r="R1017" i="2"/>
  <c r="P1017" i="2"/>
  <c r="P1016" i="2" s="1"/>
  <c r="BI1014" i="2"/>
  <c r="BH1014" i="2"/>
  <c r="BG1014" i="2"/>
  <c r="BF1014" i="2"/>
  <c r="T1014" i="2"/>
  <c r="R1014" i="2"/>
  <c r="P1014" i="2"/>
  <c r="BI1012" i="2"/>
  <c r="BH1012" i="2"/>
  <c r="BG1012" i="2"/>
  <c r="BF1012" i="2"/>
  <c r="T1012" i="2"/>
  <c r="R1012" i="2"/>
  <c r="P1012" i="2"/>
  <c r="BI1008" i="2"/>
  <c r="BH1008" i="2"/>
  <c r="BG1008" i="2"/>
  <c r="BF1008" i="2"/>
  <c r="T1008" i="2"/>
  <c r="R1008" i="2"/>
  <c r="P1008" i="2"/>
  <c r="BI1004" i="2"/>
  <c r="BH1004" i="2"/>
  <c r="BG1004" i="2"/>
  <c r="BF1004" i="2"/>
  <c r="T1004" i="2"/>
  <c r="R1004" i="2"/>
  <c r="P1004" i="2"/>
  <c r="BI997" i="2"/>
  <c r="BH997" i="2"/>
  <c r="BG997" i="2"/>
  <c r="BF997" i="2"/>
  <c r="T997" i="2"/>
  <c r="R997" i="2"/>
  <c r="P997" i="2"/>
  <c r="BI990" i="2"/>
  <c r="BH990" i="2"/>
  <c r="BG990" i="2"/>
  <c r="BF990" i="2"/>
  <c r="T990" i="2"/>
  <c r="R990" i="2"/>
  <c r="P990" i="2"/>
  <c r="BI983" i="2"/>
  <c r="BH983" i="2"/>
  <c r="BG983" i="2"/>
  <c r="BF983" i="2"/>
  <c r="T983" i="2"/>
  <c r="R983" i="2"/>
  <c r="P983" i="2"/>
  <c r="BI981" i="2"/>
  <c r="BH981" i="2"/>
  <c r="BG981" i="2"/>
  <c r="BF981" i="2"/>
  <c r="T981" i="2"/>
  <c r="R981" i="2"/>
  <c r="P981" i="2"/>
  <c r="BI979" i="2"/>
  <c r="BH979" i="2"/>
  <c r="BG979" i="2"/>
  <c r="BF979" i="2"/>
  <c r="T979" i="2"/>
  <c r="R979" i="2"/>
  <c r="P979" i="2"/>
  <c r="BI977" i="2"/>
  <c r="BH977" i="2"/>
  <c r="BG977" i="2"/>
  <c r="BF977" i="2"/>
  <c r="T977" i="2"/>
  <c r="R977" i="2"/>
  <c r="P977" i="2"/>
  <c r="BI971" i="2"/>
  <c r="BH971" i="2"/>
  <c r="BG971" i="2"/>
  <c r="BF971" i="2"/>
  <c r="T971" i="2"/>
  <c r="R971" i="2"/>
  <c r="P971" i="2"/>
  <c r="BI954" i="2"/>
  <c r="BH954" i="2"/>
  <c r="BG954" i="2"/>
  <c r="BF954" i="2"/>
  <c r="T954" i="2"/>
  <c r="R954" i="2"/>
  <c r="P954" i="2"/>
  <c r="BI951" i="2"/>
  <c r="BH951" i="2"/>
  <c r="BG951" i="2"/>
  <c r="BF951" i="2"/>
  <c r="T951" i="2"/>
  <c r="R951" i="2"/>
  <c r="P951" i="2"/>
  <c r="BI945" i="2"/>
  <c r="BH945" i="2"/>
  <c r="BG945" i="2"/>
  <c r="BF945" i="2"/>
  <c r="T945" i="2"/>
  <c r="R945" i="2"/>
  <c r="P945" i="2"/>
  <c r="BI943" i="2"/>
  <c r="BH943" i="2"/>
  <c r="BG943" i="2"/>
  <c r="BF943" i="2"/>
  <c r="T943" i="2"/>
  <c r="R943" i="2"/>
  <c r="P943" i="2"/>
  <c r="BI941" i="2"/>
  <c r="BH941" i="2"/>
  <c r="BG941" i="2"/>
  <c r="BF941" i="2"/>
  <c r="T941" i="2"/>
  <c r="R941" i="2"/>
  <c r="P941" i="2"/>
  <c r="BI926" i="2"/>
  <c r="BH926" i="2"/>
  <c r="BG926" i="2"/>
  <c r="BF926" i="2"/>
  <c r="T926" i="2"/>
  <c r="R926" i="2"/>
  <c r="P926" i="2"/>
  <c r="BI923" i="2"/>
  <c r="BH923" i="2"/>
  <c r="BG923" i="2"/>
  <c r="BF923" i="2"/>
  <c r="T923" i="2"/>
  <c r="R923" i="2"/>
  <c r="P923" i="2"/>
  <c r="BI921" i="2"/>
  <c r="BH921" i="2"/>
  <c r="BG921" i="2"/>
  <c r="BF921" i="2"/>
  <c r="T921" i="2"/>
  <c r="R921" i="2"/>
  <c r="P921" i="2"/>
  <c r="BI918" i="2"/>
  <c r="BH918" i="2"/>
  <c r="BG918" i="2"/>
  <c r="BF918" i="2"/>
  <c r="T918" i="2"/>
  <c r="R918" i="2"/>
  <c r="P918" i="2"/>
  <c r="BI910" i="2"/>
  <c r="BH910" i="2"/>
  <c r="BG910" i="2"/>
  <c r="BF910" i="2"/>
  <c r="T910" i="2"/>
  <c r="R910" i="2"/>
  <c r="P910" i="2"/>
  <c r="BI907" i="2"/>
  <c r="BH907" i="2"/>
  <c r="BG907" i="2"/>
  <c r="BF907" i="2"/>
  <c r="T907" i="2"/>
  <c r="R907" i="2"/>
  <c r="P907" i="2"/>
  <c r="BI899" i="2"/>
  <c r="BH899" i="2"/>
  <c r="BG899" i="2"/>
  <c r="BF899" i="2"/>
  <c r="T899" i="2"/>
  <c r="R899" i="2"/>
  <c r="P899" i="2"/>
  <c r="BI897" i="2"/>
  <c r="BH897" i="2"/>
  <c r="BG897" i="2"/>
  <c r="BF897" i="2"/>
  <c r="T897" i="2"/>
  <c r="R897" i="2"/>
  <c r="P897" i="2"/>
  <c r="BI895" i="2"/>
  <c r="BH895" i="2"/>
  <c r="BG895" i="2"/>
  <c r="BF895" i="2"/>
  <c r="T895" i="2"/>
  <c r="R895" i="2"/>
  <c r="P895" i="2"/>
  <c r="BI892" i="2"/>
  <c r="BH892" i="2"/>
  <c r="BG892" i="2"/>
  <c r="BF892" i="2"/>
  <c r="T892" i="2"/>
  <c r="R892" i="2"/>
  <c r="P892" i="2"/>
  <c r="BI890" i="2"/>
  <c r="BH890" i="2"/>
  <c r="BG890" i="2"/>
  <c r="BF890" i="2"/>
  <c r="T890" i="2"/>
  <c r="R890" i="2"/>
  <c r="P890" i="2"/>
  <c r="BI888" i="2"/>
  <c r="BH888" i="2"/>
  <c r="BG888" i="2"/>
  <c r="BF888" i="2"/>
  <c r="T888" i="2"/>
  <c r="R888" i="2"/>
  <c r="P888" i="2"/>
  <c r="BI882" i="2"/>
  <c r="BH882" i="2"/>
  <c r="BG882" i="2"/>
  <c r="BF882" i="2"/>
  <c r="T882" i="2"/>
  <c r="R882" i="2"/>
  <c r="P882" i="2"/>
  <c r="BI851" i="2"/>
  <c r="BH851" i="2"/>
  <c r="BG851" i="2"/>
  <c r="BF851" i="2"/>
  <c r="T851" i="2"/>
  <c r="R851" i="2"/>
  <c r="P851" i="2"/>
  <c r="BI848" i="2"/>
  <c r="BH848" i="2"/>
  <c r="BG848" i="2"/>
  <c r="BF848" i="2"/>
  <c r="T848" i="2"/>
  <c r="R848" i="2"/>
  <c r="P848" i="2"/>
  <c r="BI847" i="2"/>
  <c r="BH847" i="2"/>
  <c r="BG847" i="2"/>
  <c r="BF847" i="2"/>
  <c r="T847" i="2"/>
  <c r="R847" i="2"/>
  <c r="P847" i="2"/>
  <c r="BI845" i="2"/>
  <c r="BH845" i="2"/>
  <c r="BG845" i="2"/>
  <c r="BF845" i="2"/>
  <c r="T845" i="2"/>
  <c r="R845" i="2"/>
  <c r="P845" i="2"/>
  <c r="BI844" i="2"/>
  <c r="BH844" i="2"/>
  <c r="BG844" i="2"/>
  <c r="BF844" i="2"/>
  <c r="T844" i="2"/>
  <c r="R844" i="2"/>
  <c r="P844" i="2"/>
  <c r="BI842" i="2"/>
  <c r="BH842" i="2"/>
  <c r="BG842" i="2"/>
  <c r="BF842" i="2"/>
  <c r="T842" i="2"/>
  <c r="R842" i="2"/>
  <c r="P842" i="2"/>
  <c r="BI841" i="2"/>
  <c r="BH841" i="2"/>
  <c r="BG841" i="2"/>
  <c r="BF841" i="2"/>
  <c r="T841" i="2"/>
  <c r="R841" i="2"/>
  <c r="P841" i="2"/>
  <c r="BI839" i="2"/>
  <c r="BH839" i="2"/>
  <c r="BG839" i="2"/>
  <c r="BF839" i="2"/>
  <c r="T839" i="2"/>
  <c r="R839" i="2"/>
  <c r="P839" i="2"/>
  <c r="BI838" i="2"/>
  <c r="BH838" i="2"/>
  <c r="BG838" i="2"/>
  <c r="BF838" i="2"/>
  <c r="T838" i="2"/>
  <c r="R838" i="2"/>
  <c r="P838" i="2"/>
  <c r="BI837" i="2"/>
  <c r="BH837" i="2"/>
  <c r="BG837" i="2"/>
  <c r="BF837" i="2"/>
  <c r="T837" i="2"/>
  <c r="R837" i="2"/>
  <c r="P837" i="2"/>
  <c r="BI835" i="2"/>
  <c r="BH835" i="2"/>
  <c r="BG835" i="2"/>
  <c r="BF835" i="2"/>
  <c r="T835" i="2"/>
  <c r="R835" i="2"/>
  <c r="P835" i="2"/>
  <c r="BI834" i="2"/>
  <c r="BH834" i="2"/>
  <c r="BG834" i="2"/>
  <c r="BF834" i="2"/>
  <c r="T834" i="2"/>
  <c r="R834" i="2"/>
  <c r="P834" i="2"/>
  <c r="BI832" i="2"/>
  <c r="BH832" i="2"/>
  <c r="BG832" i="2"/>
  <c r="BF832" i="2"/>
  <c r="T832" i="2"/>
  <c r="R832" i="2"/>
  <c r="P832" i="2"/>
  <c r="BI831" i="2"/>
  <c r="BH831" i="2"/>
  <c r="BG831" i="2"/>
  <c r="BF831" i="2"/>
  <c r="T831" i="2"/>
  <c r="R831" i="2"/>
  <c r="P831" i="2"/>
  <c r="BI829" i="2"/>
  <c r="BH829" i="2"/>
  <c r="BG829" i="2"/>
  <c r="BF829" i="2"/>
  <c r="T829" i="2"/>
  <c r="R829" i="2"/>
  <c r="P829" i="2"/>
  <c r="BI828" i="2"/>
  <c r="BH828" i="2"/>
  <c r="BG828" i="2"/>
  <c r="BF828" i="2"/>
  <c r="T828" i="2"/>
  <c r="R828" i="2"/>
  <c r="P828" i="2"/>
  <c r="BI827" i="2"/>
  <c r="BH827" i="2"/>
  <c r="BG827" i="2"/>
  <c r="BF827" i="2"/>
  <c r="T827" i="2"/>
  <c r="R827" i="2"/>
  <c r="P827" i="2"/>
  <c r="BI824" i="2"/>
  <c r="BH824" i="2"/>
  <c r="BG824" i="2"/>
  <c r="BF824" i="2"/>
  <c r="T824" i="2"/>
  <c r="R824" i="2"/>
  <c r="P824" i="2"/>
  <c r="BI823" i="2"/>
  <c r="BH823" i="2"/>
  <c r="BG823" i="2"/>
  <c r="BF823" i="2"/>
  <c r="T823" i="2"/>
  <c r="R823" i="2"/>
  <c r="P823" i="2"/>
  <c r="BI822" i="2"/>
  <c r="BH822" i="2"/>
  <c r="BG822" i="2"/>
  <c r="BF822" i="2"/>
  <c r="T822" i="2"/>
  <c r="R822" i="2"/>
  <c r="P822" i="2"/>
  <c r="BI821" i="2"/>
  <c r="BH821" i="2"/>
  <c r="BG821" i="2"/>
  <c r="BF821" i="2"/>
  <c r="T821" i="2"/>
  <c r="R821" i="2"/>
  <c r="P821" i="2"/>
  <c r="BI820" i="2"/>
  <c r="BH820" i="2"/>
  <c r="BG820" i="2"/>
  <c r="BF820" i="2"/>
  <c r="T820" i="2"/>
  <c r="R820" i="2"/>
  <c r="P820" i="2"/>
  <c r="BI819" i="2"/>
  <c r="BH819" i="2"/>
  <c r="BG819" i="2"/>
  <c r="BF819" i="2"/>
  <c r="T819" i="2"/>
  <c r="R819" i="2"/>
  <c r="P819" i="2"/>
  <c r="BI811" i="2"/>
  <c r="BH811" i="2"/>
  <c r="BG811" i="2"/>
  <c r="BF811" i="2"/>
  <c r="T811" i="2"/>
  <c r="R811" i="2"/>
  <c r="P811" i="2"/>
  <c r="BI809" i="2"/>
  <c r="BH809" i="2"/>
  <c r="BG809" i="2"/>
  <c r="BF809" i="2"/>
  <c r="T809" i="2"/>
  <c r="R809" i="2"/>
  <c r="P809" i="2"/>
  <c r="BI807" i="2"/>
  <c r="BH807" i="2"/>
  <c r="BG807" i="2"/>
  <c r="BF807" i="2"/>
  <c r="T807" i="2"/>
  <c r="R807" i="2"/>
  <c r="P807" i="2"/>
  <c r="BI805" i="2"/>
  <c r="BH805" i="2"/>
  <c r="BG805" i="2"/>
  <c r="BF805" i="2"/>
  <c r="T805" i="2"/>
  <c r="R805" i="2"/>
  <c r="P805" i="2"/>
  <c r="BI803" i="2"/>
  <c r="BH803" i="2"/>
  <c r="BG803" i="2"/>
  <c r="BF803" i="2"/>
  <c r="T803" i="2"/>
  <c r="R803" i="2"/>
  <c r="P803" i="2"/>
  <c r="BI800" i="2"/>
  <c r="BH800" i="2"/>
  <c r="BG800" i="2"/>
  <c r="BF800" i="2"/>
  <c r="T800" i="2"/>
  <c r="R800" i="2"/>
  <c r="P800" i="2"/>
  <c r="BI795" i="2"/>
  <c r="BH795" i="2"/>
  <c r="BG795" i="2"/>
  <c r="BF795" i="2"/>
  <c r="T795" i="2"/>
  <c r="R795" i="2"/>
  <c r="P795" i="2"/>
  <c r="BI792" i="2"/>
  <c r="BH792" i="2"/>
  <c r="BG792" i="2"/>
  <c r="BF792" i="2"/>
  <c r="T792" i="2"/>
  <c r="R792" i="2"/>
  <c r="P792" i="2"/>
  <c r="BI790" i="2"/>
  <c r="BH790" i="2"/>
  <c r="BG790" i="2"/>
  <c r="BF790" i="2"/>
  <c r="T790" i="2"/>
  <c r="R790" i="2"/>
  <c r="P790" i="2"/>
  <c r="BI788" i="2"/>
  <c r="BH788" i="2"/>
  <c r="BG788" i="2"/>
  <c r="BF788" i="2"/>
  <c r="T788" i="2"/>
  <c r="R788" i="2"/>
  <c r="P788" i="2"/>
  <c r="BI785" i="2"/>
  <c r="BH785" i="2"/>
  <c r="BG785" i="2"/>
  <c r="BF785" i="2"/>
  <c r="T785" i="2"/>
  <c r="R785" i="2"/>
  <c r="P785" i="2"/>
  <c r="BI779" i="2"/>
  <c r="BH779" i="2"/>
  <c r="BG779" i="2"/>
  <c r="BF779" i="2"/>
  <c r="T779" i="2"/>
  <c r="R779" i="2"/>
  <c r="P779" i="2"/>
  <c r="BI777" i="2"/>
  <c r="BH777" i="2"/>
  <c r="BG777" i="2"/>
  <c r="BF777" i="2"/>
  <c r="T777" i="2"/>
  <c r="R777" i="2"/>
  <c r="P777" i="2"/>
  <c r="BI771" i="2"/>
  <c r="BH771" i="2"/>
  <c r="BG771" i="2"/>
  <c r="BF771" i="2"/>
  <c r="T771" i="2"/>
  <c r="R771" i="2"/>
  <c r="P771" i="2"/>
  <c r="BI768" i="2"/>
  <c r="BH768" i="2"/>
  <c r="BG768" i="2"/>
  <c r="BF768" i="2"/>
  <c r="T768" i="2"/>
  <c r="R768" i="2"/>
  <c r="P768" i="2"/>
  <c r="BI766" i="2"/>
  <c r="BH766" i="2"/>
  <c r="BG766" i="2"/>
  <c r="BF766" i="2"/>
  <c r="T766" i="2"/>
  <c r="R766" i="2"/>
  <c r="P766" i="2"/>
  <c r="BI764" i="2"/>
  <c r="BH764" i="2"/>
  <c r="BG764" i="2"/>
  <c r="BF764" i="2"/>
  <c r="T764" i="2"/>
  <c r="R764" i="2"/>
  <c r="P764" i="2"/>
  <c r="BI762" i="2"/>
  <c r="BH762" i="2"/>
  <c r="BG762" i="2"/>
  <c r="BF762" i="2"/>
  <c r="T762" i="2"/>
  <c r="R762" i="2"/>
  <c r="P762" i="2"/>
  <c r="BI759" i="2"/>
  <c r="BH759" i="2"/>
  <c r="BG759" i="2"/>
  <c r="BF759" i="2"/>
  <c r="T759" i="2"/>
  <c r="R759" i="2"/>
  <c r="P759" i="2"/>
  <c r="BI757" i="2"/>
  <c r="BH757" i="2"/>
  <c r="BG757" i="2"/>
  <c r="BF757" i="2"/>
  <c r="T757" i="2"/>
  <c r="R757" i="2"/>
  <c r="P757" i="2"/>
  <c r="BI755" i="2"/>
  <c r="BH755" i="2"/>
  <c r="BG755" i="2"/>
  <c r="BF755" i="2"/>
  <c r="T755" i="2"/>
  <c r="R755" i="2"/>
  <c r="P755" i="2"/>
  <c r="BI752" i="2"/>
  <c r="BH752" i="2"/>
  <c r="BG752" i="2"/>
  <c r="BF752" i="2"/>
  <c r="T752" i="2"/>
  <c r="R752" i="2"/>
  <c r="P752" i="2"/>
  <c r="BI746" i="2"/>
  <c r="BH746" i="2"/>
  <c r="BG746" i="2"/>
  <c r="BF746" i="2"/>
  <c r="T746" i="2"/>
  <c r="R746" i="2"/>
  <c r="P746" i="2"/>
  <c r="BI735" i="2"/>
  <c r="BH735" i="2"/>
  <c r="BG735" i="2"/>
  <c r="BF735" i="2"/>
  <c r="T735" i="2"/>
  <c r="R735" i="2"/>
  <c r="P735" i="2"/>
  <c r="BI733" i="2"/>
  <c r="BH733" i="2"/>
  <c r="BG733" i="2"/>
  <c r="BF733" i="2"/>
  <c r="T733" i="2"/>
  <c r="R733" i="2"/>
  <c r="P733" i="2"/>
  <c r="BI730" i="2"/>
  <c r="BH730" i="2"/>
  <c r="BG730" i="2"/>
  <c r="BF730" i="2"/>
  <c r="T730" i="2"/>
  <c r="R730" i="2"/>
  <c r="P730" i="2"/>
  <c r="BI726" i="2"/>
  <c r="BH726" i="2"/>
  <c r="BG726" i="2"/>
  <c r="BF726" i="2"/>
  <c r="T726" i="2"/>
  <c r="R726" i="2"/>
  <c r="P726" i="2"/>
  <c r="BI723" i="2"/>
  <c r="BH723" i="2"/>
  <c r="BG723" i="2"/>
  <c r="BF723" i="2"/>
  <c r="T723" i="2"/>
  <c r="R723" i="2"/>
  <c r="P723" i="2"/>
  <c r="BI722" i="2"/>
  <c r="BH722" i="2"/>
  <c r="BG722" i="2"/>
  <c r="BF722" i="2"/>
  <c r="T722" i="2"/>
  <c r="R722" i="2"/>
  <c r="P722" i="2"/>
  <c r="BI719" i="2"/>
  <c r="BH719" i="2"/>
  <c r="BG719" i="2"/>
  <c r="BF719" i="2"/>
  <c r="T719" i="2"/>
  <c r="R719" i="2"/>
  <c r="P719" i="2"/>
  <c r="BI717" i="2"/>
  <c r="BH717" i="2"/>
  <c r="BG717" i="2"/>
  <c r="BF717" i="2"/>
  <c r="T717" i="2"/>
  <c r="R717" i="2"/>
  <c r="P717" i="2"/>
  <c r="BI710" i="2"/>
  <c r="BH710" i="2"/>
  <c r="BG710" i="2"/>
  <c r="BF710" i="2"/>
  <c r="T710" i="2"/>
  <c r="R710" i="2"/>
  <c r="P710" i="2"/>
  <c r="BI707" i="2"/>
  <c r="BH707" i="2"/>
  <c r="BG707" i="2"/>
  <c r="BF707" i="2"/>
  <c r="T707" i="2"/>
  <c r="R707" i="2"/>
  <c r="P707" i="2"/>
  <c r="BI704" i="2"/>
  <c r="BH704" i="2"/>
  <c r="BG704" i="2"/>
  <c r="BF704" i="2"/>
  <c r="T704" i="2"/>
  <c r="R704" i="2"/>
  <c r="P704" i="2"/>
  <c r="BI701" i="2"/>
  <c r="BH701" i="2"/>
  <c r="BG701" i="2"/>
  <c r="BF701" i="2"/>
  <c r="T701" i="2"/>
  <c r="R701" i="2"/>
  <c r="P701" i="2"/>
  <c r="BI695" i="2"/>
  <c r="BH695" i="2"/>
  <c r="BG695" i="2"/>
  <c r="BF695" i="2"/>
  <c r="T695" i="2"/>
  <c r="R695" i="2"/>
  <c r="P695" i="2"/>
  <c r="BI691" i="2"/>
  <c r="BH691" i="2"/>
  <c r="BG691" i="2"/>
  <c r="BF691" i="2"/>
  <c r="T691" i="2"/>
  <c r="R691" i="2"/>
  <c r="P691" i="2"/>
  <c r="BI687" i="2"/>
  <c r="BH687" i="2"/>
  <c r="BG687" i="2"/>
  <c r="BF687" i="2"/>
  <c r="T687" i="2"/>
  <c r="R687" i="2"/>
  <c r="P687" i="2"/>
  <c r="BI683" i="2"/>
  <c r="BH683" i="2"/>
  <c r="BG683" i="2"/>
  <c r="BF683" i="2"/>
  <c r="T683" i="2"/>
  <c r="R683" i="2"/>
  <c r="P683" i="2"/>
  <c r="BI670" i="2"/>
  <c r="BH670" i="2"/>
  <c r="BG670" i="2"/>
  <c r="BF670" i="2"/>
  <c r="T670" i="2"/>
  <c r="R670" i="2"/>
  <c r="P670" i="2"/>
  <c r="BI657" i="2"/>
  <c r="BH657" i="2"/>
  <c r="BG657" i="2"/>
  <c r="BF657" i="2"/>
  <c r="T657" i="2"/>
  <c r="R657" i="2"/>
  <c r="P657" i="2"/>
  <c r="BI653" i="2"/>
  <c r="BH653" i="2"/>
  <c r="BG653" i="2"/>
  <c r="BF653" i="2"/>
  <c r="T653" i="2"/>
  <c r="R653" i="2"/>
  <c r="P653" i="2"/>
  <c r="BI649" i="2"/>
  <c r="BH649" i="2"/>
  <c r="BG649" i="2"/>
  <c r="BF649" i="2"/>
  <c r="T649" i="2"/>
  <c r="R649" i="2"/>
  <c r="P649" i="2"/>
  <c r="BI645" i="2"/>
  <c r="BH645" i="2"/>
  <c r="BG645" i="2"/>
  <c r="BF645" i="2"/>
  <c r="T645" i="2"/>
  <c r="R645" i="2"/>
  <c r="P645" i="2"/>
  <c r="BI642" i="2"/>
  <c r="BH642" i="2"/>
  <c r="BG642" i="2"/>
  <c r="BF642" i="2"/>
  <c r="T642" i="2"/>
  <c r="R642" i="2"/>
  <c r="P642" i="2"/>
  <c r="BI639" i="2"/>
  <c r="BH639" i="2"/>
  <c r="BG639" i="2"/>
  <c r="BF639" i="2"/>
  <c r="T639" i="2"/>
  <c r="R639" i="2"/>
  <c r="P639" i="2"/>
  <c r="BI637" i="2"/>
  <c r="BH637" i="2"/>
  <c r="BG637" i="2"/>
  <c r="BF637" i="2"/>
  <c r="T637" i="2"/>
  <c r="R637" i="2"/>
  <c r="P637" i="2"/>
  <c r="BI635" i="2"/>
  <c r="BH635" i="2"/>
  <c r="BG635" i="2"/>
  <c r="BF635" i="2"/>
  <c r="T635" i="2"/>
  <c r="R635" i="2"/>
  <c r="P635" i="2"/>
  <c r="BI629" i="2"/>
  <c r="BH629" i="2"/>
  <c r="BG629" i="2"/>
  <c r="BF629" i="2"/>
  <c r="T629" i="2"/>
  <c r="R629" i="2"/>
  <c r="P629" i="2"/>
  <c r="BI627" i="2"/>
  <c r="BH627" i="2"/>
  <c r="BG627" i="2"/>
  <c r="BF627" i="2"/>
  <c r="T627" i="2"/>
  <c r="R627" i="2"/>
  <c r="P627" i="2"/>
  <c r="BI621" i="2"/>
  <c r="BH621" i="2"/>
  <c r="BG621" i="2"/>
  <c r="BF621" i="2"/>
  <c r="T621" i="2"/>
  <c r="R621" i="2"/>
  <c r="P621" i="2"/>
  <c r="BI619" i="2"/>
  <c r="BH619" i="2"/>
  <c r="BG619" i="2"/>
  <c r="BF619" i="2"/>
  <c r="T619" i="2"/>
  <c r="R619" i="2"/>
  <c r="P619" i="2"/>
  <c r="BI617" i="2"/>
  <c r="BH617" i="2"/>
  <c r="BG617" i="2"/>
  <c r="BF617" i="2"/>
  <c r="T617" i="2"/>
  <c r="R617" i="2"/>
  <c r="P617" i="2"/>
  <c r="BI593" i="2"/>
  <c r="BH593" i="2"/>
  <c r="BG593" i="2"/>
  <c r="BF593" i="2"/>
  <c r="T593" i="2"/>
  <c r="R593" i="2"/>
  <c r="P593" i="2"/>
  <c r="BI591" i="2"/>
  <c r="BH591" i="2"/>
  <c r="BG591" i="2"/>
  <c r="BF591" i="2"/>
  <c r="T591" i="2"/>
  <c r="R591" i="2"/>
  <c r="P591" i="2"/>
  <c r="BI570" i="2"/>
  <c r="BH570" i="2"/>
  <c r="BG570" i="2"/>
  <c r="BF570" i="2"/>
  <c r="T570" i="2"/>
  <c r="R570" i="2"/>
  <c r="P570" i="2"/>
  <c r="BI567" i="2"/>
  <c r="BH567" i="2"/>
  <c r="BG567" i="2"/>
  <c r="BF567" i="2"/>
  <c r="T567" i="2"/>
  <c r="R567" i="2"/>
  <c r="P567" i="2"/>
  <c r="BI564" i="2"/>
  <c r="BH564" i="2"/>
  <c r="BG564" i="2"/>
  <c r="BF564" i="2"/>
  <c r="T564" i="2"/>
  <c r="R564" i="2"/>
  <c r="P564" i="2"/>
  <c r="BI561" i="2"/>
  <c r="BH561" i="2"/>
  <c r="BG561" i="2"/>
  <c r="BF561" i="2"/>
  <c r="T561" i="2"/>
  <c r="R561" i="2"/>
  <c r="P561" i="2"/>
  <c r="BI558" i="2"/>
  <c r="BH558" i="2"/>
  <c r="BG558" i="2"/>
  <c r="BF558" i="2"/>
  <c r="T558" i="2"/>
  <c r="R558" i="2"/>
  <c r="P558" i="2"/>
  <c r="BI555" i="2"/>
  <c r="BH555" i="2"/>
  <c r="BG555" i="2"/>
  <c r="BF555" i="2"/>
  <c r="T555" i="2"/>
  <c r="R555" i="2"/>
  <c r="P555" i="2"/>
  <c r="BI552" i="2"/>
  <c r="BH552" i="2"/>
  <c r="BG552" i="2"/>
  <c r="BF552" i="2"/>
  <c r="T552" i="2"/>
  <c r="R552" i="2"/>
  <c r="P552" i="2"/>
  <c r="BI549" i="2"/>
  <c r="BH549" i="2"/>
  <c r="BG549" i="2"/>
  <c r="BF549" i="2"/>
  <c r="T549" i="2"/>
  <c r="R549" i="2"/>
  <c r="P549" i="2"/>
  <c r="BI545" i="2"/>
  <c r="BH545" i="2"/>
  <c r="BG545" i="2"/>
  <c r="BF545" i="2"/>
  <c r="T545" i="2"/>
  <c r="T544" i="2" s="1"/>
  <c r="R545" i="2"/>
  <c r="R544" i="2"/>
  <c r="P545" i="2"/>
  <c r="P544" i="2" s="1"/>
  <c r="BI542" i="2"/>
  <c r="BH542" i="2"/>
  <c r="BG542" i="2"/>
  <c r="BF542" i="2"/>
  <c r="T542" i="2"/>
  <c r="R542" i="2"/>
  <c r="P542" i="2"/>
  <c r="BI540" i="2"/>
  <c r="BH540" i="2"/>
  <c r="BG540" i="2"/>
  <c r="BF540" i="2"/>
  <c r="T540" i="2"/>
  <c r="R540" i="2"/>
  <c r="P540" i="2"/>
  <c r="BI538" i="2"/>
  <c r="BH538" i="2"/>
  <c r="BG538" i="2"/>
  <c r="BF538" i="2"/>
  <c r="T538" i="2"/>
  <c r="R538" i="2"/>
  <c r="P538" i="2"/>
  <c r="BI535" i="2"/>
  <c r="BH535" i="2"/>
  <c r="BG535" i="2"/>
  <c r="BF535" i="2"/>
  <c r="T535" i="2"/>
  <c r="R535" i="2"/>
  <c r="P535" i="2"/>
  <c r="BI529" i="2"/>
  <c r="BH529" i="2"/>
  <c r="BG529" i="2"/>
  <c r="BF529" i="2"/>
  <c r="T529" i="2"/>
  <c r="R529" i="2"/>
  <c r="P529" i="2"/>
  <c r="BI528" i="2"/>
  <c r="BH528" i="2"/>
  <c r="BG528" i="2"/>
  <c r="BF528" i="2"/>
  <c r="T528" i="2"/>
  <c r="R528" i="2"/>
  <c r="P528" i="2"/>
  <c r="BI524" i="2"/>
  <c r="BH524" i="2"/>
  <c r="BG524" i="2"/>
  <c r="BF524" i="2"/>
  <c r="T524" i="2"/>
  <c r="R524" i="2"/>
  <c r="P524" i="2"/>
  <c r="BI512" i="2"/>
  <c r="BH512" i="2"/>
  <c r="BG512" i="2"/>
  <c r="BF512" i="2"/>
  <c r="T512" i="2"/>
  <c r="R512" i="2"/>
  <c r="P512" i="2"/>
  <c r="BI491" i="2"/>
  <c r="BH491" i="2"/>
  <c r="BG491" i="2"/>
  <c r="BF491" i="2"/>
  <c r="T491" i="2"/>
  <c r="R491" i="2"/>
  <c r="P491" i="2"/>
  <c r="BI467" i="2"/>
  <c r="BH467" i="2"/>
  <c r="BG467" i="2"/>
  <c r="BF467" i="2"/>
  <c r="T467" i="2"/>
  <c r="R467" i="2"/>
  <c r="P467" i="2"/>
  <c r="BI465" i="2"/>
  <c r="BH465" i="2"/>
  <c r="BG465" i="2"/>
  <c r="BF465" i="2"/>
  <c r="T465" i="2"/>
  <c r="R465" i="2"/>
  <c r="P465" i="2"/>
  <c r="BI462" i="2"/>
  <c r="BH462" i="2"/>
  <c r="BG462" i="2"/>
  <c r="BF462" i="2"/>
  <c r="T462" i="2"/>
  <c r="R462" i="2"/>
  <c r="P462" i="2"/>
  <c r="BI418" i="2"/>
  <c r="BH418" i="2"/>
  <c r="BG418" i="2"/>
  <c r="BF418" i="2"/>
  <c r="T418" i="2"/>
  <c r="R418" i="2"/>
  <c r="P418" i="2"/>
  <c r="BI416" i="2"/>
  <c r="BH416" i="2"/>
  <c r="BG416" i="2"/>
  <c r="BF416" i="2"/>
  <c r="T416" i="2"/>
  <c r="R416" i="2"/>
  <c r="P416" i="2"/>
  <c r="BI400" i="2"/>
  <c r="BH400" i="2"/>
  <c r="BG400" i="2"/>
  <c r="BF400" i="2"/>
  <c r="T400" i="2"/>
  <c r="R400" i="2"/>
  <c r="P400" i="2"/>
  <c r="BI398" i="2"/>
  <c r="BH398" i="2"/>
  <c r="BG398" i="2"/>
  <c r="BF398" i="2"/>
  <c r="T398" i="2"/>
  <c r="R398" i="2"/>
  <c r="P398" i="2"/>
  <c r="BI396" i="2"/>
  <c r="BH396" i="2"/>
  <c r="BG396" i="2"/>
  <c r="BF396" i="2"/>
  <c r="T396" i="2"/>
  <c r="R396" i="2"/>
  <c r="P396" i="2"/>
  <c r="BI389" i="2"/>
  <c r="BH389" i="2"/>
  <c r="BG389" i="2"/>
  <c r="BF389" i="2"/>
  <c r="T389" i="2"/>
  <c r="R389" i="2"/>
  <c r="P389" i="2"/>
  <c r="BI387" i="2"/>
  <c r="BH387" i="2"/>
  <c r="BG387" i="2"/>
  <c r="BF387" i="2"/>
  <c r="T387" i="2"/>
  <c r="R387" i="2"/>
  <c r="P387" i="2"/>
  <c r="BI381" i="2"/>
  <c r="BH381" i="2"/>
  <c r="BG381" i="2"/>
  <c r="BF381" i="2"/>
  <c r="T381" i="2"/>
  <c r="R381" i="2"/>
  <c r="P381" i="2"/>
  <c r="BI379" i="2"/>
  <c r="BH379" i="2"/>
  <c r="BG379" i="2"/>
  <c r="BF379" i="2"/>
  <c r="T379" i="2"/>
  <c r="R379" i="2"/>
  <c r="P379" i="2"/>
  <c r="BI372" i="2"/>
  <c r="BH372" i="2"/>
  <c r="BG372" i="2"/>
  <c r="BF372" i="2"/>
  <c r="T372" i="2"/>
  <c r="R372" i="2"/>
  <c r="P372" i="2"/>
  <c r="BI370" i="2"/>
  <c r="BH370" i="2"/>
  <c r="BG370" i="2"/>
  <c r="BF370" i="2"/>
  <c r="T370" i="2"/>
  <c r="R370" i="2"/>
  <c r="P370" i="2"/>
  <c r="BI368" i="2"/>
  <c r="BH368" i="2"/>
  <c r="BG368" i="2"/>
  <c r="BF368" i="2"/>
  <c r="T368" i="2"/>
  <c r="R368" i="2"/>
  <c r="P368" i="2"/>
  <c r="BI352" i="2"/>
  <c r="BH352" i="2"/>
  <c r="BG352" i="2"/>
  <c r="BF352" i="2"/>
  <c r="T352" i="2"/>
  <c r="R352" i="2"/>
  <c r="P352" i="2"/>
  <c r="BI350" i="2"/>
  <c r="BH350" i="2"/>
  <c r="BG350" i="2"/>
  <c r="BF350" i="2"/>
  <c r="T350" i="2"/>
  <c r="R350" i="2"/>
  <c r="P350" i="2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82" i="2"/>
  <c r="BH282" i="2"/>
  <c r="BG282" i="2"/>
  <c r="BF282" i="2"/>
  <c r="T282" i="2"/>
  <c r="R282" i="2"/>
  <c r="P282" i="2"/>
  <c r="BI273" i="2"/>
  <c r="BH273" i="2"/>
  <c r="BG273" i="2"/>
  <c r="BF273" i="2"/>
  <c r="T273" i="2"/>
  <c r="R273" i="2"/>
  <c r="P273" i="2"/>
  <c r="BI266" i="2"/>
  <c r="BH266" i="2"/>
  <c r="BG266" i="2"/>
  <c r="BF266" i="2"/>
  <c r="T266" i="2"/>
  <c r="R266" i="2"/>
  <c r="P266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27" i="2"/>
  <c r="BH227" i="2"/>
  <c r="BG227" i="2"/>
  <c r="BF227" i="2"/>
  <c r="T227" i="2"/>
  <c r="R227" i="2"/>
  <c r="P227" i="2"/>
  <c r="BI216" i="2"/>
  <c r="BH216" i="2"/>
  <c r="BG216" i="2"/>
  <c r="BF216" i="2"/>
  <c r="T216" i="2"/>
  <c r="R216" i="2"/>
  <c r="P216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70" i="2"/>
  <c r="BH170" i="2"/>
  <c r="BG170" i="2"/>
  <c r="BF170" i="2"/>
  <c r="T170" i="2"/>
  <c r="R170" i="2"/>
  <c r="P170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R130" i="2"/>
  <c r="P130" i="2"/>
  <c r="BI126" i="2"/>
  <c r="BH126" i="2"/>
  <c r="BG126" i="2"/>
  <c r="BF126" i="2"/>
  <c r="T126" i="2"/>
  <c r="R126" i="2"/>
  <c r="P126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09" i="2"/>
  <c r="BH109" i="2"/>
  <c r="BG109" i="2"/>
  <c r="BF109" i="2"/>
  <c r="T109" i="2"/>
  <c r="R109" i="2"/>
  <c r="P109" i="2"/>
  <c r="J103" i="2"/>
  <c r="F103" i="2"/>
  <c r="J102" i="2"/>
  <c r="F102" i="2"/>
  <c r="F100" i="2"/>
  <c r="E98" i="2"/>
  <c r="J55" i="2"/>
  <c r="F55" i="2"/>
  <c r="J54" i="2"/>
  <c r="F54" i="2"/>
  <c r="F52" i="2"/>
  <c r="E50" i="2"/>
  <c r="J12" i="2"/>
  <c r="J52" i="2" s="1"/>
  <c r="E7" i="2"/>
  <c r="E96" i="2"/>
  <c r="L50" i="1"/>
  <c r="AM50" i="1"/>
  <c r="AM49" i="1"/>
  <c r="L49" i="1"/>
  <c r="AM47" i="1"/>
  <c r="L47" i="1"/>
  <c r="L45" i="1"/>
  <c r="L44" i="1"/>
  <c r="BK951" i="2"/>
  <c r="BK834" i="2"/>
  <c r="J555" i="2"/>
  <c r="J191" i="2"/>
  <c r="J1026" i="2"/>
  <c r="J803" i="2"/>
  <c r="BK535" i="2"/>
  <c r="J910" i="2"/>
  <c r="J722" i="2"/>
  <c r="BK350" i="2"/>
  <c r="J1039" i="2"/>
  <c r="J1012" i="2"/>
  <c r="BK695" i="2"/>
  <c r="BK809" i="2"/>
  <c r="J755" i="2"/>
  <c r="BK824" i="2"/>
  <c r="BK637" i="2"/>
  <c r="BK352" i="2"/>
  <c r="BK1033" i="2"/>
  <c r="BK979" i="2"/>
  <c r="BK762" i="2"/>
  <c r="BK181" i="2"/>
  <c r="J945" i="2"/>
  <c r="J827" i="2"/>
  <c r="BK465" i="2"/>
  <c r="J249" i="2"/>
  <c r="BK116" i="2"/>
  <c r="BK926" i="2"/>
  <c r="J809" i="2"/>
  <c r="BK768" i="2"/>
  <c r="BK657" i="2"/>
  <c r="BK387" i="2"/>
  <c r="J184" i="2"/>
  <c r="J926" i="2"/>
  <c r="J821" i="2"/>
  <c r="J707" i="2"/>
  <c r="J273" i="2"/>
  <c r="J130" i="2"/>
  <c r="BK841" i="2"/>
  <c r="BK788" i="2"/>
  <c r="BK752" i="2"/>
  <c r="J629" i="2"/>
  <c r="BK645" i="2"/>
  <c r="BK227" i="2"/>
  <c r="BK1039" i="2"/>
  <c r="BK845" i="2"/>
  <c r="BK635" i="2"/>
  <c r="BK241" i="2"/>
  <c r="J954" i="2"/>
  <c r="J771" i="2"/>
  <c r="J635" i="2"/>
  <c r="BK416" i="2"/>
  <c r="J188" i="2"/>
  <c r="BK983" i="2"/>
  <c r="BK837" i="2"/>
  <c r="J766" i="2"/>
  <c r="J695" i="2"/>
  <c r="BK540" i="2"/>
  <c r="J199" i="2"/>
  <c r="J983" i="2"/>
  <c r="BK828" i="2"/>
  <c r="J752" i="2"/>
  <c r="J325" i="2"/>
  <c r="BK135" i="2"/>
  <c r="BK822" i="2"/>
  <c r="BK733" i="2"/>
  <c r="J400" i="2"/>
  <c r="J244" i="2"/>
  <c r="J1041" i="2"/>
  <c r="BK807" i="2"/>
  <c r="BK561" i="2"/>
  <c r="BK203" i="2"/>
  <c r="J1047" i="2"/>
  <c r="J847" i="2"/>
  <c r="BK619" i="2"/>
  <c r="BK691" i="2"/>
  <c r="BK370" i="2"/>
  <c r="BK179" i="2"/>
  <c r="BK199" i="2"/>
  <c r="J1014" i="2"/>
  <c r="BK842" i="2"/>
  <c r="BK649" i="2"/>
  <c r="J462" i="2"/>
  <c r="BK266" i="2"/>
  <c r="BK126" i="2"/>
  <c r="J838" i="2"/>
  <c r="J777" i="2"/>
  <c r="BK570" i="2"/>
  <c r="BK512" i="2"/>
  <c r="J113" i="2"/>
  <c r="J820" i="2"/>
  <c r="J372" i="2"/>
  <c r="J126" i="2"/>
  <c r="BK792" i="2"/>
  <c r="J645" i="2"/>
  <c r="J323" i="2"/>
  <c r="J1033" i="2"/>
  <c r="J619" i="2"/>
  <c r="BK418" i="2"/>
  <c r="J1053" i="2"/>
  <c r="J971" i="2"/>
  <c r="BK627" i="2"/>
  <c r="BK1029" i="2"/>
  <c r="J811" i="2"/>
  <c r="J389" i="2"/>
  <c r="J1043" i="2"/>
  <c r="J918" i="2"/>
  <c r="J785" i="2"/>
  <c r="BK400" i="2"/>
  <c r="BK722" i="2"/>
  <c r="BK1035" i="2"/>
  <c r="BK701" i="2"/>
  <c r="J524" i="2"/>
  <c r="J194" i="2"/>
  <c r="BK1017" i="2"/>
  <c r="BK1016" i="2" s="1"/>
  <c r="BK835" i="2"/>
  <c r="J717" i="2"/>
  <c r="BK244" i="2"/>
  <c r="J1008" i="2"/>
  <c r="BK839" i="2"/>
  <c r="J653" i="2"/>
  <c r="BK529" i="2"/>
  <c r="J350" i="2"/>
  <c r="J242" i="2"/>
  <c r="J990" i="2"/>
  <c r="J839" i="2"/>
  <c r="BK800" i="2"/>
  <c r="BK735" i="2"/>
  <c r="BK552" i="2"/>
  <c r="BK130" i="2"/>
  <c r="BK895" i="2"/>
  <c r="BK719" i="2"/>
  <c r="BK629" i="2"/>
  <c r="BK216" i="2"/>
  <c r="BK943" i="2"/>
  <c r="BK829" i="2"/>
  <c r="BK717" i="2"/>
  <c r="J704" i="2"/>
  <c r="BK542" i="2"/>
  <c r="BK372" i="2"/>
  <c r="J216" i="2"/>
  <c r="BK1053" i="2"/>
  <c r="J1017" i="2"/>
  <c r="BK827" i="2"/>
  <c r="J617" i="2"/>
  <c r="BK323" i="2"/>
  <c r="J135" i="2"/>
  <c r="J1035" i="2"/>
  <c r="BK670" i="2"/>
  <c r="AS54" i="1"/>
  <c r="J733" i="2"/>
  <c r="J567" i="2"/>
  <c r="J282" i="2"/>
  <c r="J164" i="2"/>
  <c r="J943" i="2"/>
  <c r="BK803" i="2"/>
  <c r="BK746" i="2"/>
  <c r="BK653" i="2"/>
  <c r="BK282" i="2"/>
  <c r="BK1012" i="2"/>
  <c r="J907" i="2"/>
  <c r="BK795" i="2"/>
  <c r="BK381" i="2"/>
  <c r="J154" i="2"/>
  <c r="J837" i="2"/>
  <c r="BK710" i="2"/>
  <c r="J637" i="2"/>
  <c r="J379" i="2"/>
  <c r="BK161" i="2"/>
  <c r="J923" i="2"/>
  <c r="BK764" i="2"/>
  <c r="J535" i="2"/>
  <c r="BK113" i="2"/>
  <c r="J832" i="2"/>
  <c r="BK639" i="2"/>
  <c r="J795" i="2"/>
  <c r="BK396" i="2"/>
  <c r="J396" i="2"/>
  <c r="BK164" i="2"/>
  <c r="BK921" i="2"/>
  <c r="BK785" i="2"/>
  <c r="BK524" i="2"/>
  <c r="J245" i="2"/>
  <c r="BK997" i="2"/>
  <c r="BK831" i="2"/>
  <c r="J723" i="2"/>
  <c r="BK545" i="2"/>
  <c r="J266" i="2"/>
  <c r="BK1026" i="2"/>
  <c r="J831" i="2"/>
  <c r="BK759" i="2"/>
  <c r="BK528" i="2"/>
  <c r="BK145" i="2"/>
  <c r="BK820" i="2"/>
  <c r="BK707" i="2"/>
  <c r="J387" i="2"/>
  <c r="BK242" i="2"/>
  <c r="BK1047" i="2"/>
  <c r="J649" i="2"/>
  <c r="J381" i="2"/>
  <c r="BK1036" i="2"/>
  <c r="J845" i="2"/>
  <c r="BK704" i="2"/>
  <c r="BK1049" i="2"/>
  <c r="J844" i="2"/>
  <c r="BK591" i="2"/>
  <c r="J256" i="2"/>
  <c r="BK1014" i="2"/>
  <c r="J829" i="2"/>
  <c r="J542" i="2"/>
  <c r="BK777" i="2"/>
  <c r="J1044" i="2"/>
  <c r="BK766" i="2"/>
  <c r="J416" i="2"/>
  <c r="BK176" i="2"/>
  <c r="J1004" i="2"/>
  <c r="J828" i="2"/>
  <c r="J593" i="2"/>
  <c r="BK109" i="2"/>
  <c r="BK910" i="2"/>
  <c r="J768" i="2"/>
  <c r="J627" i="2"/>
  <c r="BK273" i="2"/>
  <c r="BK154" i="2"/>
  <c r="BK890" i="2"/>
  <c r="BK779" i="2"/>
  <c r="J719" i="2"/>
  <c r="BK564" i="2"/>
  <c r="J298" i="2"/>
  <c r="J979" i="2"/>
  <c r="J835" i="2"/>
  <c r="J788" i="2"/>
  <c r="J529" i="2"/>
  <c r="BK156" i="2"/>
  <c r="J897" i="2"/>
  <c r="J807" i="2"/>
  <c r="J670" i="2"/>
  <c r="BK398" i="2"/>
  <c r="J321" i="2"/>
  <c r="BK184" i="2"/>
  <c r="J1036" i="2"/>
  <c r="J941" i="2"/>
  <c r="J552" i="2"/>
  <c r="J1049" i="2"/>
  <c r="BK977" i="2"/>
  <c r="J834" i="2"/>
  <c r="J564" i="2"/>
  <c r="J170" i="2"/>
  <c r="BK918" i="2"/>
  <c r="J683" i="2"/>
  <c r="J512" i="2"/>
  <c r="BK256" i="2"/>
  <c r="BK1008" i="2"/>
  <c r="J888" i="2"/>
  <c r="J790" i="2"/>
  <c r="BK730" i="2"/>
  <c r="BK567" i="2"/>
  <c r="BK462" i="2"/>
  <c r="J109" i="2"/>
  <c r="BK945" i="2"/>
  <c r="J819" i="2"/>
  <c r="J538" i="2"/>
  <c r="BK245" i="2"/>
  <c r="BK923" i="2"/>
  <c r="BK790" i="2"/>
  <c r="BK687" i="2"/>
  <c r="BK538" i="2"/>
  <c r="BK194" i="2"/>
  <c r="BK1004" i="2"/>
  <c r="J726" i="2"/>
  <c r="J368" i="2"/>
  <c r="J156" i="2"/>
  <c r="J981" i="2"/>
  <c r="J800" i="2"/>
  <c r="BK549" i="2"/>
  <c r="BK467" i="2"/>
  <c r="J196" i="2"/>
  <c r="BK249" i="2"/>
  <c r="J145" i="2"/>
  <c r="J895" i="2"/>
  <c r="J764" i="2"/>
  <c r="BK621" i="2"/>
  <c r="J370" i="2"/>
  <c r="BK196" i="2"/>
  <c r="J977" i="2"/>
  <c r="J805" i="2"/>
  <c r="J757" i="2"/>
  <c r="BK558" i="2"/>
  <c r="BK379" i="2"/>
  <c r="BK170" i="2"/>
  <c r="J882" i="2"/>
  <c r="BK805" i="2"/>
  <c r="J561" i="2"/>
  <c r="J203" i="2"/>
  <c r="J842" i="2"/>
  <c r="BK726" i="2"/>
  <c r="BK491" i="2"/>
  <c r="BK298" i="2"/>
  <c r="J899" i="2"/>
  <c r="BK819" i="2"/>
  <c r="J540" i="2"/>
  <c r="J148" i="2"/>
  <c r="BK1041" i="2"/>
  <c r="BK899" i="2"/>
  <c r="J746" i="2"/>
  <c r="J398" i="2"/>
  <c r="J762" i="2"/>
  <c r="J528" i="2"/>
  <c r="J116" i="2"/>
  <c r="J1029" i="2"/>
  <c r="J851" i="2"/>
  <c r="BK723" i="2"/>
  <c r="BK882" i="2"/>
  <c r="J549" i="2"/>
  <c r="BK847" i="2"/>
  <c r="J759" i="2"/>
  <c r="J545" i="2"/>
  <c r="J257" i="2"/>
  <c r="BK1044" i="2"/>
  <c r="J892" i="2"/>
  <c r="J642" i="2"/>
  <c r="BK188" i="2"/>
  <c r="BK981" i="2"/>
  <c r="J848" i="2"/>
  <c r="J730" i="2"/>
  <c r="J591" i="2"/>
  <c r="BK389" i="2"/>
  <c r="J179" i="2"/>
  <c r="BK954" i="2"/>
  <c r="BK832" i="2"/>
  <c r="BK755" i="2"/>
  <c r="J639" i="2"/>
  <c r="J241" i="2"/>
  <c r="BK990" i="2"/>
  <c r="J824" i="2"/>
  <c r="BK811" i="2"/>
  <c r="J491" i="2"/>
  <c r="BK148" i="2"/>
  <c r="BK844" i="2"/>
  <c r="BK757" i="2"/>
  <c r="BK138" i="2"/>
  <c r="BK888" i="2"/>
  <c r="J735" i="2"/>
  <c r="J467" i="2"/>
  <c r="J181" i="2"/>
  <c r="BK907" i="2"/>
  <c r="J823" i="2"/>
  <c r="J465" i="2"/>
  <c r="J997" i="2"/>
  <c r="J841" i="2"/>
  <c r="BK617" i="2"/>
  <c r="BK368" i="2"/>
  <c r="J227" i="2"/>
  <c r="J133" i="2"/>
  <c r="BK892" i="2"/>
  <c r="J822" i="2"/>
  <c r="J710" i="2"/>
  <c r="BK555" i="2"/>
  <c r="BK321" i="2"/>
  <c r="J138" i="2"/>
  <c r="BK851" i="2"/>
  <c r="BK821" i="2"/>
  <c r="J657" i="2"/>
  <c r="BK191" i="2"/>
  <c r="BK848" i="2"/>
  <c r="BK771" i="2"/>
  <c r="J558" i="2"/>
  <c r="J352" i="2"/>
  <c r="BK1043" i="2"/>
  <c r="BK897" i="2"/>
  <c r="BK642" i="2"/>
  <c r="BK296" i="2"/>
  <c r="J921" i="2"/>
  <c r="J701" i="2"/>
  <c r="J418" i="2"/>
  <c r="BK593" i="2"/>
  <c r="J296" i="2"/>
  <c r="BK133" i="2"/>
  <c r="BK187" i="2"/>
  <c r="BK971" i="2"/>
  <c r="BK838" i="2"/>
  <c r="J691" i="2"/>
  <c r="J570" i="2"/>
  <c r="BK325" i="2"/>
  <c r="J161" i="2"/>
  <c r="BK941" i="2"/>
  <c r="J792" i="2"/>
  <c r="BK683" i="2"/>
  <c r="J187" i="2"/>
  <c r="J951" i="2"/>
  <c r="BK823" i="2"/>
  <c r="J687" i="2"/>
  <c r="BK257" i="2"/>
  <c r="J890" i="2"/>
  <c r="J779" i="2"/>
  <c r="J621" i="2"/>
  <c r="J176" i="2"/>
  <c r="P108" i="2" l="1"/>
  <c r="BK147" i="2"/>
  <c r="J147" i="2" s="1"/>
  <c r="J62" i="2" s="1"/>
  <c r="R147" i="2"/>
  <c r="BK272" i="2"/>
  <c r="J272" i="2" s="1"/>
  <c r="J65" i="2" s="1"/>
  <c r="R272" i="2"/>
  <c r="P523" i="2"/>
  <c r="P548" i="2"/>
  <c r="T548" i="2"/>
  <c r="R569" i="2"/>
  <c r="T641" i="2"/>
  <c r="T725" i="2"/>
  <c r="R754" i="2"/>
  <c r="R770" i="2"/>
  <c r="P802" i="2"/>
  <c r="R802" i="2"/>
  <c r="T850" i="2"/>
  <c r="T925" i="2"/>
  <c r="T953" i="2"/>
  <c r="R1025" i="2"/>
  <c r="P1032" i="2"/>
  <c r="T1032" i="2"/>
  <c r="P1038" i="2"/>
  <c r="BK1046" i="2"/>
  <c r="J1046" i="2" s="1"/>
  <c r="J84" i="2" s="1"/>
  <c r="P1046" i="2"/>
  <c r="BK108" i="2"/>
  <c r="J108" i="2" s="1"/>
  <c r="J61" i="2" s="1"/>
  <c r="T108" i="2"/>
  <c r="T147" i="2"/>
  <c r="P202" i="2"/>
  <c r="T202" i="2"/>
  <c r="BK243" i="2"/>
  <c r="J243" i="2" s="1"/>
  <c r="J64" i="2" s="1"/>
  <c r="P243" i="2"/>
  <c r="R243" i="2"/>
  <c r="P272" i="2"/>
  <c r="BK523" i="2"/>
  <c r="J523" i="2" s="1"/>
  <c r="J66" i="2" s="1"/>
  <c r="R523" i="2"/>
  <c r="BK548" i="2"/>
  <c r="J548" i="2" s="1"/>
  <c r="J69" i="2" s="1"/>
  <c r="R548" i="2"/>
  <c r="P569" i="2"/>
  <c r="BK641" i="2"/>
  <c r="J641" i="2" s="1"/>
  <c r="J71" i="2" s="1"/>
  <c r="P641" i="2"/>
  <c r="BK725" i="2"/>
  <c r="J725" i="2" s="1"/>
  <c r="J72" i="2" s="1"/>
  <c r="R725" i="2"/>
  <c r="P754" i="2"/>
  <c r="BK770" i="2"/>
  <c r="J770" i="2" s="1"/>
  <c r="J74" i="2" s="1"/>
  <c r="BK802" i="2"/>
  <c r="J802" i="2" s="1"/>
  <c r="J75" i="2" s="1"/>
  <c r="T802" i="2"/>
  <c r="P850" i="2"/>
  <c r="BK925" i="2"/>
  <c r="J925" i="2" s="1"/>
  <c r="J77" i="2" s="1"/>
  <c r="BK953" i="2"/>
  <c r="J953" i="2" s="1"/>
  <c r="J78" i="2" s="1"/>
  <c r="R953" i="2"/>
  <c r="J1016" i="2"/>
  <c r="J79" i="2"/>
  <c r="T1025" i="2"/>
  <c r="BK1038" i="2"/>
  <c r="J1038" i="2" s="1"/>
  <c r="J83" i="2" s="1"/>
  <c r="T1038" i="2"/>
  <c r="T1046" i="2"/>
  <c r="R108" i="2"/>
  <c r="P147" i="2"/>
  <c r="BK202" i="2"/>
  <c r="J202" i="2" s="1"/>
  <c r="J63" i="2" s="1"/>
  <c r="R202" i="2"/>
  <c r="T243" i="2"/>
  <c r="T272" i="2"/>
  <c r="T523" i="2"/>
  <c r="BK569" i="2"/>
  <c r="J569" i="2" s="1"/>
  <c r="J70" i="2" s="1"/>
  <c r="T569" i="2"/>
  <c r="R641" i="2"/>
  <c r="P725" i="2"/>
  <c r="BK754" i="2"/>
  <c r="J754" i="2" s="1"/>
  <c r="J73" i="2" s="1"/>
  <c r="T754" i="2"/>
  <c r="P770" i="2"/>
  <c r="T770" i="2"/>
  <c r="BK850" i="2"/>
  <c r="J850" i="2" s="1"/>
  <c r="J76" i="2" s="1"/>
  <c r="R850" i="2"/>
  <c r="P925" i="2"/>
  <c r="R925" i="2"/>
  <c r="P953" i="2"/>
  <c r="BK1025" i="2"/>
  <c r="J1025" i="2"/>
  <c r="J80" i="2" s="1"/>
  <c r="P1025" i="2"/>
  <c r="BK1032" i="2"/>
  <c r="J1032" i="2" s="1"/>
  <c r="J82" i="2" s="1"/>
  <c r="R1032" i="2"/>
  <c r="R1031" i="2" s="1"/>
  <c r="R1038" i="2"/>
  <c r="R1046" i="2"/>
  <c r="BK544" i="2"/>
  <c r="J544" i="2"/>
  <c r="J67" i="2"/>
  <c r="BK1052" i="2"/>
  <c r="J1052" i="2"/>
  <c r="J86" i="2" s="1"/>
  <c r="BE126" i="2"/>
  <c r="BE130" i="2"/>
  <c r="BE156" i="2"/>
  <c r="BE203" i="2"/>
  <c r="BE273" i="2"/>
  <c r="BE350" i="2"/>
  <c r="BE368" i="2"/>
  <c r="BE381" i="2"/>
  <c r="BE389" i="2"/>
  <c r="BE465" i="2"/>
  <c r="BE535" i="2"/>
  <c r="BE545" i="2"/>
  <c r="BE552" i="2"/>
  <c r="BE555" i="2"/>
  <c r="BE591" i="2"/>
  <c r="BE649" i="2"/>
  <c r="BE657" i="2"/>
  <c r="BE730" i="2"/>
  <c r="BE768" i="2"/>
  <c r="BE819" i="2"/>
  <c r="BE828" i="2"/>
  <c r="BE838" i="2"/>
  <c r="BE851" i="2"/>
  <c r="BE921" i="2"/>
  <c r="BE971" i="2"/>
  <c r="BE977" i="2"/>
  <c r="E48" i="2"/>
  <c r="BE113" i="2"/>
  <c r="BE116" i="2"/>
  <c r="BE133" i="2"/>
  <c r="BE138" i="2"/>
  <c r="BE188" i="2"/>
  <c r="BE199" i="2"/>
  <c r="BE242" i="2"/>
  <c r="BE249" i="2"/>
  <c r="BE256" i="2"/>
  <c r="BE321" i="2"/>
  <c r="BE352" i="2"/>
  <c r="BE379" i="2"/>
  <c r="BE558" i="2"/>
  <c r="BE570" i="2"/>
  <c r="BE627" i="2"/>
  <c r="BE639" i="2"/>
  <c r="BE653" i="2"/>
  <c r="BE683" i="2"/>
  <c r="BE695" i="2"/>
  <c r="BE704" i="2"/>
  <c r="BE757" i="2"/>
  <c r="BE785" i="2"/>
  <c r="BE790" i="2"/>
  <c r="BE792" i="2"/>
  <c r="BE803" i="2"/>
  <c r="BE820" i="2"/>
  <c r="BE821" i="2"/>
  <c r="BE827" i="2"/>
  <c r="BE844" i="2"/>
  <c r="BE918" i="2"/>
  <c r="BE941" i="2"/>
  <c r="BE943" i="2"/>
  <c r="BE997" i="2"/>
  <c r="BE1017" i="2"/>
  <c r="BE1026" i="2"/>
  <c r="BE1029" i="2"/>
  <c r="J100" i="2"/>
  <c r="BE135" i="2"/>
  <c r="BE148" i="2"/>
  <c r="BE154" i="2"/>
  <c r="BE196" i="2"/>
  <c r="BE296" i="2"/>
  <c r="BE325" i="2"/>
  <c r="BE372" i="2"/>
  <c r="BE396" i="2"/>
  <c r="BE398" i="2"/>
  <c r="BE524" i="2"/>
  <c r="BE549" i="2"/>
  <c r="BE561" i="2"/>
  <c r="BE619" i="2"/>
  <c r="BE642" i="2"/>
  <c r="BE645" i="2"/>
  <c r="BE670" i="2"/>
  <c r="BE701" i="2"/>
  <c r="BE722" i="2"/>
  <c r="BE726" i="2"/>
  <c r="BE752" i="2"/>
  <c r="BE764" i="2"/>
  <c r="BE771" i="2"/>
  <c r="BE788" i="2"/>
  <c r="BE795" i="2"/>
  <c r="BE807" i="2"/>
  <c r="BE829" i="2"/>
  <c r="BE845" i="2"/>
  <c r="BE899" i="2"/>
  <c r="BE923" i="2"/>
  <c r="BE1004" i="2"/>
  <c r="BE1012" i="2"/>
  <c r="BE181" i="2"/>
  <c r="BE187" i="2"/>
  <c r="BE241" i="2"/>
  <c r="BE244" i="2"/>
  <c r="BE257" i="2"/>
  <c r="BE323" i="2"/>
  <c r="BE387" i="2"/>
  <c r="BE400" i="2"/>
  <c r="BE418" i="2"/>
  <c r="BE467" i="2"/>
  <c r="BE491" i="2"/>
  <c r="BE564" i="2"/>
  <c r="BE687" i="2"/>
  <c r="BE707" i="2"/>
  <c r="BE717" i="2"/>
  <c r="BE762" i="2"/>
  <c r="BE766" i="2"/>
  <c r="BE800" i="2"/>
  <c r="BE822" i="2"/>
  <c r="BE834" i="2"/>
  <c r="BE835" i="2"/>
  <c r="BE847" i="2"/>
  <c r="BE892" i="2"/>
  <c r="BE951" i="2"/>
  <c r="BE979" i="2"/>
  <c r="BE161" i="2"/>
  <c r="BE176" i="2"/>
  <c r="BE184" i="2"/>
  <c r="BE191" i="2"/>
  <c r="BE194" i="2"/>
  <c r="BE227" i="2"/>
  <c r="BE245" i="2"/>
  <c r="BE370" i="2"/>
  <c r="BE416" i="2"/>
  <c r="BE462" i="2"/>
  <c r="BE528" i="2"/>
  <c r="BE529" i="2"/>
  <c r="BE538" i="2"/>
  <c r="BE540" i="2"/>
  <c r="BE542" i="2"/>
  <c r="BE567" i="2"/>
  <c r="BE617" i="2"/>
  <c r="BE621" i="2"/>
  <c r="BE637" i="2"/>
  <c r="BE691" i="2"/>
  <c r="BE710" i="2"/>
  <c r="BE719" i="2"/>
  <c r="BE735" i="2"/>
  <c r="BE755" i="2"/>
  <c r="BE759" i="2"/>
  <c r="BE777" i="2"/>
  <c r="BE809" i="2"/>
  <c r="BE811" i="2"/>
  <c r="BE848" i="2"/>
  <c r="BE888" i="2"/>
  <c r="BE890" i="2"/>
  <c r="BE897" i="2"/>
  <c r="BE910" i="2"/>
  <c r="BE926" i="2"/>
  <c r="BE983" i="2"/>
  <c r="BE1008" i="2"/>
  <c r="BE1035" i="2"/>
  <c r="BE1043" i="2"/>
  <c r="BE1053" i="2"/>
  <c r="BE109" i="2"/>
  <c r="BE145" i="2"/>
  <c r="BE164" i="2"/>
  <c r="BE170" i="2"/>
  <c r="BE179" i="2"/>
  <c r="BE216" i="2"/>
  <c r="BE266" i="2"/>
  <c r="BE282" i="2"/>
  <c r="BE298" i="2"/>
  <c r="BE512" i="2"/>
  <c r="BE593" i="2"/>
  <c r="BE629" i="2"/>
  <c r="BE635" i="2"/>
  <c r="BE723" i="2"/>
  <c r="BE733" i="2"/>
  <c r="BE746" i="2"/>
  <c r="BE779" i="2"/>
  <c r="BE805" i="2"/>
  <c r="BE823" i="2"/>
  <c r="BE824" i="2"/>
  <c r="BE831" i="2"/>
  <c r="BE832" i="2"/>
  <c r="BE837" i="2"/>
  <c r="BE839" i="2"/>
  <c r="BE841" i="2"/>
  <c r="BE842" i="2"/>
  <c r="BE882" i="2"/>
  <c r="BE895" i="2"/>
  <c r="BE907" i="2"/>
  <c r="BE945" i="2"/>
  <c r="BE954" i="2"/>
  <c r="BE981" i="2"/>
  <c r="BE990" i="2"/>
  <c r="BE1014" i="2"/>
  <c r="BE1033" i="2"/>
  <c r="BE1036" i="2"/>
  <c r="BE1039" i="2"/>
  <c r="BE1041" i="2"/>
  <c r="BE1044" i="2"/>
  <c r="BE1047" i="2"/>
  <c r="BE1049" i="2"/>
  <c r="F35" i="2"/>
  <c r="BB55" i="1" s="1"/>
  <c r="BB54" i="1" s="1"/>
  <c r="W31" i="1" s="1"/>
  <c r="F37" i="2"/>
  <c r="BD55" i="1" s="1"/>
  <c r="BD54" i="1" s="1"/>
  <c r="W33" i="1" s="1"/>
  <c r="F34" i="2"/>
  <c r="BA55" i="1" s="1"/>
  <c r="BA54" i="1" s="1"/>
  <c r="AW54" i="1" s="1"/>
  <c r="AK30" i="1" s="1"/>
  <c r="F36" i="2"/>
  <c r="BC55" i="1" s="1"/>
  <c r="BC54" i="1" s="1"/>
  <c r="W32" i="1" s="1"/>
  <c r="J34" i="2"/>
  <c r="AW55" i="1" s="1"/>
  <c r="R107" i="2" l="1"/>
  <c r="R547" i="2"/>
  <c r="T1031" i="2"/>
  <c r="T107" i="2"/>
  <c r="P1031" i="2"/>
  <c r="T547" i="2"/>
  <c r="P547" i="2"/>
  <c r="P107" i="2"/>
  <c r="BK107" i="2"/>
  <c r="J107" i="2" s="1"/>
  <c r="J60" i="2" s="1"/>
  <c r="BK547" i="2"/>
  <c r="J547" i="2" s="1"/>
  <c r="J68" i="2" s="1"/>
  <c r="BK1031" i="2"/>
  <c r="J1031" i="2"/>
  <c r="J81" i="2" s="1"/>
  <c r="J33" i="2"/>
  <c r="AV55" i="1" s="1"/>
  <c r="AT55" i="1" s="1"/>
  <c r="W30" i="1"/>
  <c r="AX54" i="1"/>
  <c r="F33" i="2"/>
  <c r="AZ55" i="1" s="1"/>
  <c r="AZ54" i="1" s="1"/>
  <c r="AV54" i="1" s="1"/>
  <c r="AK29" i="1" s="1"/>
  <c r="AY54" i="1"/>
  <c r="P106" i="2" l="1"/>
  <c r="AU55" i="1" s="1"/>
  <c r="AU54" i="1" s="1"/>
  <c r="T106" i="2"/>
  <c r="R106" i="2"/>
  <c r="BK106" i="2"/>
  <c r="J106" i="2" s="1"/>
  <c r="J59" i="2" s="1"/>
  <c r="W29" i="1"/>
  <c r="AT54" i="1"/>
  <c r="J30" i="2" l="1"/>
  <c r="AG55" i="1" s="1"/>
  <c r="AG54" i="1" s="1"/>
  <c r="AK26" i="1" s="1"/>
  <c r="AK35" i="1" s="1"/>
  <c r="AN54" i="1" l="1"/>
  <c r="J39" i="2"/>
  <c r="AN55" i="1"/>
</calcChain>
</file>

<file path=xl/sharedStrings.xml><?xml version="1.0" encoding="utf-8"?>
<sst xmlns="http://schemas.openxmlformats.org/spreadsheetml/2006/main" count="9776" uniqueCount="1588">
  <si>
    <t>Export Komplet</t>
  </si>
  <si>
    <t>VZ</t>
  </si>
  <si>
    <t>2.0</t>
  </si>
  <si>
    <t>ZAMOK</t>
  </si>
  <si>
    <t>False</t>
  </si>
  <si>
    <t>{f79b7f98-e0ba-41ce-9489-454b310e75b8}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</si>
  <si>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</si>
  <si>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</si>
  <si>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</si>
  <si>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</si>
  <si>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</si>
  <si>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</si>
  <si>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</si>
  <si>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</t>
  </si>
  <si>
    <t>Stavba:</t>
  </si>
  <si>
    <t>Novostavba víceúčelového domu - zubní ordinace a zázemí ve Velkých Přílepech p.č. 156/272 k.ú. Velké Přílepy</t>
  </si>
  <si>
    <t>KSO:</t>
  </si>
  <si>
    <t/>
  </si>
  <si>
    <t>CC-CZ:</t>
  </si>
  <si>
    <t>Místo:</t>
  </si>
  <si>
    <t>p.č. 156/272 k.ú. Velké Přílepy</t>
  </si>
  <si>
    <t>Datum:</t>
  </si>
  <si>
    <t>26. 1. 2023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</si>
  <si>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</si>
  <si>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</si>
  <si>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</si>
  <si>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</si>
  <si>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</si>
  <si>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</si>
  <si>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</si>
  <si>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</si>
  <si>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</si>
  <si>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</si>
  <si>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</si>
  <si>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</si>
  <si>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</si>
  <si>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</si>
  <si>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</si>
  <si>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</si>
  <si>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</si>
  <si>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</si>
  <si>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</si>
  <si>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</si>
  <si>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</si>
  <si>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</si>
  <si>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</si>
  <si>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</si>
  <si>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</si>
  <si>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</si>
  <si>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</si>
  <si>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</si>
  <si>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</si>
  <si>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</si>
  <si>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</si>
  <si>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</si>
  <si>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</si>
  <si>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</si>
  <si>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</si>
  <si>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</si>
  <si>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</si>
  <si>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</si>
  <si>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</si>
  <si>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</si>
  <si>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</si>
  <si>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</si>
  <si>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</si>
  <si>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</si>
  <si>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</si>
  <si>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</si>
  <si>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</si>
  <si>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</si>
  <si>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</si>
  <si>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 ordinací</t>
  </si>
  <si>
    <t>STA</t>
  </si>
  <si>
    <t>1</t>
  </si>
  <si>
    <t>{ad0830a3-01f9-4a35-8fb1-5671ff3e43e6}</t>
  </si>
  <si>
    <t>2</t>
  </si>
  <si>
    <t>KRYCÍ LIST SOUPISU PRACÍ</t>
  </si>
  <si>
    <t>Objekt:</t>
  </si>
  <si>
    <t>01 - Stavební část ordinací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</si>
  <si>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</si>
  <si>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</si>
  <si>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</si>
  <si>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</si>
  <si>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</si>
  <si>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</si>
  <si>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</si>
  <si>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</si>
  <si>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</si>
  <si>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</si>
  <si>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</si>
  <si>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</si>
  <si>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</si>
  <si>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</si>
  <si>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</si>
  <si>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</si>
  <si>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</si>
  <si>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</si>
  <si>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</si>
  <si>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</si>
  <si>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</si>
  <si>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</si>
  <si>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</si>
  <si>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</si>
  <si>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</si>
  <si>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</si>
  <si>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</si>
  <si>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</si>
  <si>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</si>
  <si>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</si>
  <si>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</si>
  <si>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</si>
  <si>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</si>
  <si>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</si>
  <si>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</si>
  <si>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</si>
  <si>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</si>
  <si>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</si>
  <si>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</si>
  <si>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</si>
  <si>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</si>
  <si>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</si>
  <si>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</si>
  <si>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</si>
  <si>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</si>
  <si>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</si>
  <si>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</si>
  <si>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</si>
  <si>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</si>
  <si>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</si>
  <si>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strojně při souvislé ploše přes 100 do 500 m2, tl. vrstvy do 200 mm</t>
  </si>
  <si>
    <t>m2</t>
  </si>
  <si>
    <t>CS ÚRS 2023 01</t>
  </si>
  <si>
    <t>4</t>
  </si>
  <si>
    <t>-1063331264</t>
  </si>
  <si>
    <t>Online PSC</t>
  </si>
  <si>
    <t>https://podminky.urs.cz/item/CS_URS_2023_01/121151113</t>
  </si>
  <si>
    <t>VV</t>
  </si>
  <si>
    <t>Odhad tl. 200mm</t>
  </si>
  <si>
    <t>17,15*9,15</t>
  </si>
  <si>
    <t>122251102</t>
  </si>
  <si>
    <t>Odkopávky a prokopávky nezapažené strojně v hornině třídy těžitelnosti I skupiny 3 přes 20 do 50 m3</t>
  </si>
  <si>
    <t>m3</t>
  </si>
  <si>
    <t>-972060391</t>
  </si>
  <si>
    <t>https://podminky.urs.cz/item/CS_URS_2023_01/122251102</t>
  </si>
  <si>
    <t>(16,15*8,15)*0,24</t>
  </si>
  <si>
    <t>3</t>
  </si>
  <si>
    <t>132251102</t>
  </si>
  <si>
    <t>Hloubení nezapažených rýh šířky do 800 mm strojně s urovnáním dna do předepsaného profilu a spádu v hornině třídy těžitelnosti I skupiny 3 přes 20 do 50 m3</t>
  </si>
  <si>
    <t>-903481807</t>
  </si>
  <si>
    <t>https://podminky.urs.cz/item/CS_URS_2023_01/132251102</t>
  </si>
  <si>
    <t>Základové pasy</t>
  </si>
  <si>
    <t>(15,15+15,15+5,95+5,95)*(0,6*0,49)</t>
  </si>
  <si>
    <t>(5,95+1,85+1,85+3)*(0,4*0,92)</t>
  </si>
  <si>
    <t>Mezisoučet</t>
  </si>
  <si>
    <t>Trativod mimo základy - odhad</t>
  </si>
  <si>
    <t>(12,88+1)*(0,6*1)</t>
  </si>
  <si>
    <t>Součet</t>
  </si>
  <si>
    <t>132251252</t>
  </si>
  <si>
    <t>Hloubení nezapažených rýh šířky přes 800 do 2 000 mm strojně s urovnáním dna do předepsaného profilu a spádu v hornině třídy těžitelnosti I skupiny 3 přes 20 do 50 m3</t>
  </si>
  <si>
    <t>-259872818</t>
  </si>
  <si>
    <t>https://podminky.urs.cz/item/CS_URS_2023_01/132251252</t>
  </si>
  <si>
    <t>Základové pasy vč. trativodu podél základových pasů</t>
  </si>
  <si>
    <t>(16,05+16,05+5,71+5,71)*(1,18*0,62)</t>
  </si>
  <si>
    <t>5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</si>
  <si>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</si>
  <si>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</si>
  <si>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308683413</t>
  </si>
  <si>
    <t>https://podminky.urs.cz/item/CS_URS_2023_01/162751114</t>
  </si>
  <si>
    <t>31,589+25,39+31,839-2,498</t>
  </si>
  <si>
    <t>6</t>
  </si>
  <si>
    <t>171251201</t>
  </si>
  <si>
    <t>Uložení sypaniny na skládky nebo meziskládky bez hutnění s upravením uložené sypaniny do předepsaného tvaru</t>
  </si>
  <si>
    <t>664388101</t>
  </si>
  <si>
    <t>https://podminky.urs.cz/item/CS_URS_2023_01/171251201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</si>
  <si>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</si>
  <si>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</si>
  <si>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</si>
  <si>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</si>
  <si>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170650324</t>
  </si>
  <si>
    <t>https://podminky.urs.cz/item/CS_URS_2023_01/171201231</t>
  </si>
  <si>
    <t>86,32*1,8</t>
  </si>
  <si>
    <t>8</t>
  </si>
  <si>
    <t>174151101</t>
  </si>
  <si>
    <t>Zásyp sypaninou z jakékoliv horniny strojně s uložením výkopku ve vrstvách se zhutněním jam, šachet, rýh nebo kolem objektů v těchto vykopávkách</t>
  </si>
  <si>
    <t>-130895695</t>
  </si>
  <si>
    <t>https://podminky.urs.cz/item/CS_URS_2023_01/174151101</t>
  </si>
  <si>
    <t>Kolem ztraceného bednění z vnitřní strany - kamenivem</t>
  </si>
  <si>
    <t>(6,9+6,9+6,65+6,65+5,95+5,95)*0.06</t>
  </si>
  <si>
    <t>Vrchní část rýhy pro trativody mimo trativodů podél základových pasů</t>
  </si>
  <si>
    <t>(12,88+1)*(0,6*0,3)</t>
  </si>
  <si>
    <t>9</t>
  </si>
  <si>
    <t>M</t>
  </si>
  <si>
    <t>58343930</t>
  </si>
  <si>
    <t>kamenivo drcené hrubé frakce 16/32</t>
  </si>
  <si>
    <t>1426909353</t>
  </si>
  <si>
    <t>2,34*2 'Přepočtené koeficientem množství</t>
  </si>
  <si>
    <t>Zakládání</t>
  </si>
  <si>
    <t>10</t>
  </si>
  <si>
    <t>274351121</t>
  </si>
  <si>
    <t>Bednění základů pasů rovné zřízení</t>
  </si>
  <si>
    <t>1533492333</t>
  </si>
  <si>
    <t>https://podminky.urs.cz/item/CS_URS_2023_01/274351121</t>
  </si>
  <si>
    <t>Lokální bednění</t>
  </si>
  <si>
    <t>(5,95+5,95+2,25+2,25+1,85+1,85+2,2+2,2)*0,15</t>
  </si>
  <si>
    <t>(15,15+15,15+7,15+7,15)*0,08</t>
  </si>
  <si>
    <t>11</t>
  </si>
  <si>
    <t>274351122</t>
  </si>
  <si>
    <t>Bednění základů pasů rovné odstranění</t>
  </si>
  <si>
    <t>-604135914</t>
  </si>
  <si>
    <t>https://podminky.urs.cz/item/CS_URS_2023_01/274351122</t>
  </si>
  <si>
    <t>12</t>
  </si>
  <si>
    <t>274311511</t>
  </si>
  <si>
    <t>Základy z betonu prostého pasy z betonu kamenem prokládaného tř. C 12/15</t>
  </si>
  <si>
    <t>617366924</t>
  </si>
  <si>
    <t>https://podminky.urs.cz/item/CS_URS_2023_01/274311511</t>
  </si>
  <si>
    <t>(15,15+15,15+5,95+5,95)*(0,6*0,5)</t>
  </si>
  <si>
    <t>(5,95+1,85+1,85+3)*(0,4*0,96)</t>
  </si>
  <si>
    <t>13</t>
  </si>
  <si>
    <t>279113135</t>
  </si>
  <si>
    <t>Základové zdi z tvárnic ztraceného bednění včetně výplně z betonu bez zvláštních nároků na vliv prostředí třídy C 16/20, tloušťky zdiva přes 300 do 400 mm</t>
  </si>
  <si>
    <t>286179551</t>
  </si>
  <si>
    <t>https://podminky.urs.cz/item/CS_URS_2023_01/279113135</t>
  </si>
  <si>
    <t>(14,9+14,9+6,1+6,1)*0,5</t>
  </si>
  <si>
    <t>14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</si>
  <si>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</si>
  <si>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</si>
  <si>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430758578</t>
  </si>
  <si>
    <t>https://podminky.urs.cz/item/CS_URS_2023_01/279361821</t>
  </si>
  <si>
    <t>Odhad vyztužení</t>
  </si>
  <si>
    <t>((((14,9+14,9+6,1+6,1)*4)*0,62)*1,2)/1000</t>
  </si>
  <si>
    <t>(((((14,9+14,9+6,1+6,1)*4)*1,2)*0,62)*1,2)/1000</t>
  </si>
  <si>
    <t>271532212</t>
  </si>
  <si>
    <t>Podsyp pod základové konstrukce se zhutněním a urovnáním povrchu z kameniva hrubého, frakce 16 - 32 mm</t>
  </si>
  <si>
    <t>1573202841</t>
  </si>
  <si>
    <t>https://podminky.urs.cz/item/CS_URS_2023_01/271532212</t>
  </si>
  <si>
    <t>(7,05*6,1)*0,15</t>
  </si>
  <si>
    <t>(6,8*6,1)*0,15</t>
  </si>
  <si>
    <t>-((3+1,85+1,85)*0,4)*0,15</t>
  </si>
  <si>
    <t>16</t>
  </si>
  <si>
    <t>273351121</t>
  </si>
  <si>
    <t>Bednění základů desek zřízení</t>
  </si>
  <si>
    <t>-1781184958</t>
  </si>
  <si>
    <t>https://podminky.urs.cz/item/CS_URS_2023_01/273351121</t>
  </si>
  <si>
    <t>(14,9+14,9+6,9+6,9)*0,15</t>
  </si>
  <si>
    <t>17</t>
  </si>
  <si>
    <t>273351122</t>
  </si>
  <si>
    <t>Bednění základů desek odstranění</t>
  </si>
  <si>
    <t>-264162777</t>
  </si>
  <si>
    <t>https://podminky.urs.cz/item/CS_URS_2023_01/273351122</t>
  </si>
  <si>
    <t>18</t>
  </si>
  <si>
    <t>273362021</t>
  </si>
  <si>
    <t>Výztuž základů desek ze svařovaných sítí z drátů typu KARI</t>
  </si>
  <si>
    <t>1187660042</t>
  </si>
  <si>
    <t>https://podminky.urs.cz/item/CS_URS_2023_01/273362021</t>
  </si>
  <si>
    <t>(((14,9*6,9)*3,0333)*1,3)/1000</t>
  </si>
  <si>
    <t>19</t>
  </si>
  <si>
    <t>273321411</t>
  </si>
  <si>
    <t>Základy z betonu železového (bez výztuže) desky z betonu bez zvláštních nároků na prostředí tř. C 20/25</t>
  </si>
  <si>
    <t>57107893</t>
  </si>
  <si>
    <t>https://podminky.urs.cz/item/CS_URS_2023_01/273321411</t>
  </si>
  <si>
    <t>(14,9*6,9)*0,15</t>
  </si>
  <si>
    <t>20</t>
  </si>
  <si>
    <t>002-x1</t>
  </si>
  <si>
    <t>D+M+PH Prostupy základovými konstrukcemi vč. D+M chrániček</t>
  </si>
  <si>
    <t>soubor</t>
  </si>
  <si>
    <t>265891752</t>
  </si>
  <si>
    <t>212532111</t>
  </si>
  <si>
    <t>Lože pro trativody z kameniva hrubého drceného</t>
  </si>
  <si>
    <t>-1533074682</t>
  </si>
  <si>
    <t>https://podminky.urs.cz/item/CS_URS_2023_01/212532111</t>
  </si>
  <si>
    <t>30,67*0,6*0,1</t>
  </si>
  <si>
    <t>22</t>
  </si>
  <si>
    <t>211971110</t>
  </si>
  <si>
    <t>Zřízení opláštění výplně z geotextilie odvodňovacích žeber nebo trativodů v rýze nebo zářezu se stěnami šikmými o sklonu do 1:2</t>
  </si>
  <si>
    <t>-2026604523</t>
  </si>
  <si>
    <t>https://podminky.urs.cz/item/CS_URS_2023_01/211971110</t>
  </si>
  <si>
    <t>30,67*0,4</t>
  </si>
  <si>
    <t>23</t>
  </si>
  <si>
    <t>69311068</t>
  </si>
  <si>
    <t>geotextilie netkaná separační, ochranná, filtrační, drenážní PP 300g/m2</t>
  </si>
  <si>
    <t>568448536</t>
  </si>
  <si>
    <t>12,268*1,15 'Přepočtené koeficientem množství</t>
  </si>
  <si>
    <t>24</t>
  </si>
  <si>
    <t>212755214</t>
  </si>
  <si>
    <t>Trativody bez lože z drenážních trubek plastových flexibilních D 100 mm</t>
  </si>
  <si>
    <t>m</t>
  </si>
  <si>
    <t>374824933</t>
  </si>
  <si>
    <t>https://podminky.urs.cz/item/CS_URS_2023_01/212755214</t>
  </si>
  <si>
    <t>12,87+16,2+1,6</t>
  </si>
  <si>
    <t>25</t>
  </si>
  <si>
    <t>211531111</t>
  </si>
  <si>
    <t>Výplň kamenivem do rýh odvodňovacích žeber nebo trativodů bez zhutnění, s úpravou povrchu výplně kamenivem hrubým drceným frakce 16 až 63 mm</t>
  </si>
  <si>
    <t>133079768</t>
  </si>
  <si>
    <t>https://podminky.urs.cz/item/CS_URS_2023_01/211531111</t>
  </si>
  <si>
    <t>30,67*0,6*0,64</t>
  </si>
  <si>
    <t>Svislé a kompletní konstrukce</t>
  </si>
  <si>
    <t>26</t>
  </si>
  <si>
    <t>311273121.XLA</t>
  </si>
  <si>
    <t>Zdivo tepelněizolační z pórobetových tvárnic Ytong Lambda YQ PDK 450 P2-300 tl zdiva 450 mm</t>
  </si>
  <si>
    <t>-1426842806</t>
  </si>
  <si>
    <t>1.NP</t>
  </si>
  <si>
    <t>(15+15+6,12+6,12-2,4-1,45-1,45-2,4-1-1)*2,74</t>
  </si>
  <si>
    <t>-(0,5*0,7)*4</t>
  </si>
  <si>
    <t>2.NP</t>
  </si>
  <si>
    <t>(2,025+2,025+5,725+5,725+3,55+10,95)*0,65</t>
  </si>
  <si>
    <t>(3,55+10,95)*2,18</t>
  </si>
  <si>
    <t>18,44*2</t>
  </si>
  <si>
    <t>-(1*1)*8</t>
  </si>
  <si>
    <t>-(0,5*0,5)*2</t>
  </si>
  <si>
    <t>27</t>
  </si>
  <si>
    <t>311272125.XLA</t>
  </si>
  <si>
    <t>Zdivo z tvárnic na pero a drážku Ytong Univerzal 250 tl zdiva 250 mm</t>
  </si>
  <si>
    <t>1390977896</t>
  </si>
  <si>
    <t>(6,1+2,85)*2,74</t>
  </si>
  <si>
    <t>-1*2,49</t>
  </si>
  <si>
    <t>2,8*2,18</t>
  </si>
  <si>
    <t>23,22</t>
  </si>
  <si>
    <t>-0,9*2,13</t>
  </si>
  <si>
    <t>28</t>
  </si>
  <si>
    <t>342272225.XLA</t>
  </si>
  <si>
    <t>Příčka z tvárnic Ytong Klasik 100 na tenkovrstvou maltu tl 100 mm</t>
  </si>
  <si>
    <t>918900221</t>
  </si>
  <si>
    <t>(6,1+2,5+1,9+6,1+2,15+1,9+2)*2,74</t>
  </si>
  <si>
    <t>1,75*1,97</t>
  </si>
  <si>
    <t>0,95*2,47</t>
  </si>
  <si>
    <t>0,85*1,47</t>
  </si>
  <si>
    <t>-(1+1+0,7+1+1)*2,48</t>
  </si>
  <si>
    <t>(7,05+2+1+3,45+0,9+0,9+2,7+2)*2,43</t>
  </si>
  <si>
    <t>(1,2+1,2+1,2)*1,87</t>
  </si>
  <si>
    <t>-(0,9+0,9+0,9+0,9+0,9)*2,28</t>
  </si>
  <si>
    <t>29</t>
  </si>
  <si>
    <t>317143442.XLA</t>
  </si>
  <si>
    <t>Překlad nosný Ytong NOP 250-1500 dl 1500 mm</t>
  </si>
  <si>
    <t>kus</t>
  </si>
  <si>
    <t>-1394043079</t>
  </si>
  <si>
    <t>30</t>
  </si>
  <si>
    <t>317142422.XLA</t>
  </si>
  <si>
    <t>Překlad nenosný pórobetonový Ytong NEP 100-1250 dl přes 100 do 1250 mm</t>
  </si>
  <si>
    <t>-1726852834</t>
  </si>
  <si>
    <t>Vodorovné konstrukce</t>
  </si>
  <si>
    <t>31</t>
  </si>
  <si>
    <t>004-x1</t>
  </si>
  <si>
    <t>D+M+PH Výroba, dodávka a montáž vnitřní ŽB schodiště vč. povrchových úprav (omítky, malby, nášlapné vrstvy...) a zábradlí - spec. dle PD a investora</t>
  </si>
  <si>
    <t>409972488</t>
  </si>
  <si>
    <t>32</t>
  </si>
  <si>
    <t>411168366/R</t>
  </si>
  <si>
    <t>Stropy keramické z cihelných stropních vložek MIAKO a keramobetonových nosníků včetně zmonolitnění konstrukce z betonu C 20/25 a svařované sítě, z vložek výšky 19 cm (MIAKO 19), tloušťky stropní konstrukce 25 cm vč. monolitických dobetonávek v ploše stropu a obvodových věnců, cena obsahuje i potřebné bednění dobetonávek, vyztužení, případné ocelové výměny, apod....</t>
  </si>
  <si>
    <t>-1173144205</t>
  </si>
  <si>
    <t>15*7</t>
  </si>
  <si>
    <t>-2,7*2</t>
  </si>
  <si>
    <t>33</t>
  </si>
  <si>
    <t>417351115/R</t>
  </si>
  <si>
    <t>Bednění bočnic ztužujících pásů, věnců a překladů včetně vzpěr a podpěrné konstrukce v místě otvorů zřízení</t>
  </si>
  <si>
    <t>1380653900</t>
  </si>
  <si>
    <t>Věnce a překlady bez věnců, které jsou součástí stropu</t>
  </si>
  <si>
    <t>(1,5+1,5+0,8+0,8+0,8+0,8+0,8+0,8+0,8+0,8+1,5+1,5+2,9+2,9+2,9+2,9+1,95+1,95+1,95+1,95)*0,2</t>
  </si>
  <si>
    <t>(0,5+0,5+0,5+0,5+1+1+2,4+2,4+1,45+1,45)*0,44</t>
  </si>
  <si>
    <t>(15+15+7+7+6,1+6,1+14,1+14,1+10,95+10,95+0,44+0,44+3,55+3,55+0,44+0,44)*0,25</t>
  </si>
  <si>
    <t>(0,5+0,5+1+1+1+1)*0,44</t>
  </si>
  <si>
    <t>34</t>
  </si>
  <si>
    <t>417351116/R</t>
  </si>
  <si>
    <t>Bednění bočnic ztužujících pásů, věnců a překladů včetně vzpěr a podpěrné konstrukce v místě otvorů odstranění</t>
  </si>
  <si>
    <t>1630517540</t>
  </si>
  <si>
    <t>35</t>
  </si>
  <si>
    <t>417361821/R</t>
  </si>
  <si>
    <t>Výztuž ztužujících pásů, věnců a překladů z betonářské oceli 10 505 (R) nebo BSt 500</t>
  </si>
  <si>
    <t>-359870138</t>
  </si>
  <si>
    <t>Odhad</t>
  </si>
  <si>
    <t>((((0,8+0,8+0,8+0,8+1,5+1,5+2,9+2,9+1,95+1,95)*8)*0,89)*1,2)/1000</t>
  </si>
  <si>
    <t>(((((0,8+0,8+0,8+0,8+1,5+1,5+2,9+2,9+1,95+1,95)*6,67)*1,28)*0,22)*1,2)/1000</t>
  </si>
  <si>
    <t>((((15+15+6,1+6,1+10,95+3,55)*4)*0,89)*1,2)/1000</t>
  </si>
  <si>
    <t>(((((15+15+6,1+6,1+10,95+3,55)*6,67)*1,38)*0,22)*1,2)/1000</t>
  </si>
  <si>
    <t>((((6,1+2,8)*6)*0,89)*1,2)/1000</t>
  </si>
  <si>
    <t>(((((6,1+2,8)*6,67)*1)*0,22)*1,2)/1000</t>
  </si>
  <si>
    <t>36</t>
  </si>
  <si>
    <t>417321414</t>
  </si>
  <si>
    <t>Ztužující pásy, věnce a překlady z betonu železového (bez výztuže) tř. C 20/25</t>
  </si>
  <si>
    <t>1644103615</t>
  </si>
  <si>
    <t>https://podminky.urs.cz/item/CS_URS_2023_01/417321414</t>
  </si>
  <si>
    <t>(0,8+0,8+0,8+0,8+1,5+1,5+2,9+2,9+1,95+1,95)*(0,44*0,2)</t>
  </si>
  <si>
    <t>(15+15+6,1+6,1+10,95+3,55)*(0,44*0,25)</t>
  </si>
  <si>
    <t>(6,1+2,8)*(0,25*0,25)</t>
  </si>
  <si>
    <t>Úpravy povrchů, podlahy a osazování výplní</t>
  </si>
  <si>
    <t>37</t>
  </si>
  <si>
    <t>629991011</t>
  </si>
  <si>
    <t>Zakrytí vnějších ploch před znečištěním včetně pozdějšího odkrytí výplní otvorů a svislých ploch fólií přilepenou lepící páskou</t>
  </si>
  <si>
    <t>37870592</t>
  </si>
  <si>
    <t>https://podminky.urs.cz/item/CS_URS_2023_01/629991011</t>
  </si>
  <si>
    <t>Z obou stran</t>
  </si>
  <si>
    <t>(0,5*0,5)*8</t>
  </si>
  <si>
    <t>(1*1)*16</t>
  </si>
  <si>
    <t>(1*2,3)*4</t>
  </si>
  <si>
    <t>(2,4*2,3)*4</t>
  </si>
  <si>
    <t>(1,45*2,3)*4</t>
  </si>
  <si>
    <t>38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</si>
  <si>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</si>
  <si>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</si>
  <si>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-1366122005</t>
  </si>
  <si>
    <t>https://podminky.urs.cz/item/CS_URS_2023_01/611321141</t>
  </si>
  <si>
    <t>2,5*1,8</t>
  </si>
  <si>
    <t>2,6*4,2</t>
  </si>
  <si>
    <t>6,1*2,1</t>
  </si>
  <si>
    <t>6,1*2,25</t>
  </si>
  <si>
    <t>3,45*2,05</t>
  </si>
  <si>
    <t>2,85*1,2</t>
  </si>
  <si>
    <t>3,45*1,2</t>
  </si>
  <si>
    <t>0,95*2,6</t>
  </si>
  <si>
    <t>2,15*1,8</t>
  </si>
  <si>
    <t>1,9*1</t>
  </si>
  <si>
    <t>3,25*4,2</t>
  </si>
  <si>
    <t>39</t>
  </si>
  <si>
    <t>006-x1</t>
  </si>
  <si>
    <t>D+M+PH Vyrovnání pod vnitřní parapety maltou či betonem vč. bednění hrany</t>
  </si>
  <si>
    <t>-920862733</t>
  </si>
  <si>
    <t>0,5*6+1*8</t>
  </si>
  <si>
    <t>40</t>
  </si>
  <si>
    <t>612142001</t>
  </si>
  <si>
    <t>Potažení vnitřních ploch pletivem v ploše nebo pruzích, na plném podkladu sklovláknitým vtlačením do tmelu stěn</t>
  </si>
  <si>
    <t>-1677469278</t>
  </si>
  <si>
    <t>https://podminky.urs.cz/item/CS_URS_2023_01/612142001</t>
  </si>
  <si>
    <t>(4,7+4,7+6,1+6,1+6,1+6,1+2,25+2,25+3,45+3,45+6,1+6,1+2,25+2,25+0,95+0,95+2,6+2,6+2,7+2,7+2,15+2,15+1,8+1,8+6,1+6,1+3,25+3,25)*2,74</t>
  </si>
  <si>
    <t>-(0,5*0,5)*4</t>
  </si>
  <si>
    <t>-(1*2,54)*2</t>
  </si>
  <si>
    <t>-(2,4*2,54)*2</t>
  </si>
  <si>
    <t>-(1,45*2,54)*2</t>
  </si>
  <si>
    <t>(0,5*12+1*2+2,54*4+2,4*2+2,54*4+1,45*2+2,54*4)*0,23</t>
  </si>
  <si>
    <t>-(1*2,24)*10</t>
  </si>
  <si>
    <t>-(0,7*2,24)*2</t>
  </si>
  <si>
    <t>(3,45+1,725+3,45+1,725+1,575+1,575)*1,3</t>
  </si>
  <si>
    <t>(1,2*8)*1,89</t>
  </si>
  <si>
    <t>(1,775+1,525+5,475+3,25+1,875+2,7+2,7+0,9+0,9+0,9+3,45+0,9+3,5+2,1+2,1+3,25+0,9+0,9+3,45+0,9+7,05+3,9+2,7+3,45+2,7+3,9+3,9+3,9+3,25+3,25+2+2+2,8)*2,47</t>
  </si>
  <si>
    <t>(2,8-1)*2,47</t>
  </si>
  <si>
    <t>(0,5*6+1*24)*0,23</t>
  </si>
  <si>
    <t>-(0,9*2,1)*12</t>
  </si>
  <si>
    <t>41</t>
  </si>
  <si>
    <t>622143003/R</t>
  </si>
  <si>
    <t>Montáž omítkových profilů plastových, pozinkovaných nebo dřevěných upevněných vtlačením do podkladní vrstvy nebo přibitím rohových s tkaninou</t>
  </si>
  <si>
    <t>-1696791769</t>
  </si>
  <si>
    <t>0,5*18+1*24+1*2+2,54*4+2,4*2+2,54*4+1,45*2+2,54*4+2,74*5+2,43*3</t>
  </si>
  <si>
    <t>42</t>
  </si>
  <si>
    <t>59051486</t>
  </si>
  <si>
    <t>profil rohový PVC 15x15mm s výztužnou tkaninou š 100mm pro ETICS</t>
  </si>
  <si>
    <t>-932828962</t>
  </si>
  <si>
    <t>94,17*1,15 'Přepočtené koeficientem množství</t>
  </si>
  <si>
    <t>43</t>
  </si>
  <si>
    <t>612131121</t>
  </si>
  <si>
    <t>Podkladní a spojovací vrstva vnitřních omítaných ploch penetrace disperzní nanášená ručně stěn</t>
  </si>
  <si>
    <t>1785072584</t>
  </si>
  <si>
    <t>https://podminky.urs.cz/item/CS_URS_2023_01/612131121</t>
  </si>
  <si>
    <t>(4,7+4,7+6,1+6,1+6,1+6,1+2,25+2,25+3,45+3,45+6,1+6,1+2,25+2,25+0,95+0,95+2,6+2,6+2,7+2,7+2,15+2,15+1,8+1,8+6,1+6,1+3,25+3,25)*2,5</t>
  </si>
  <si>
    <t>-(1*2,3)*2</t>
  </si>
  <si>
    <t>-(2,4*2,3)*2</t>
  </si>
  <si>
    <t>-(1,45*2,3)*2</t>
  </si>
  <si>
    <t>(0,5*12+1*2+2,3*4+2,4*2+2,3*4+1,45*2+2,3*4)*0,23</t>
  </si>
  <si>
    <t>-(1*2,2)*10</t>
  </si>
  <si>
    <t>-(0,7*2,2)*2</t>
  </si>
  <si>
    <t>"Odpočet obklady" -29,49</t>
  </si>
  <si>
    <t>(3,45+1,725+3,45+1,725+1,575+1,575)*1,15</t>
  </si>
  <si>
    <t>(1,2*8)*1,74</t>
  </si>
  <si>
    <t>(1,775+1,525+5,475+3,25+1,875+2,7+2,7+0,9+0,9+0,9+3,45+0,9+3,5+2,1+2,1+3,25+0,9+0,9+3,45+0,9+7,05+3,9+2,7+3,45+2,7+3,9+3,9+3,9+3,25+3,25+2+2+2,8)*2,32</t>
  </si>
  <si>
    <t>(2,8-1)*2,32</t>
  </si>
  <si>
    <t>-(0,9*2)*12</t>
  </si>
  <si>
    <t>"Odpočet obklady" -36,534</t>
  </si>
  <si>
    <t>44</t>
  </si>
  <si>
    <t>612311131</t>
  </si>
  <si>
    <t>Potažení vnitřních ploch vápenným štukem tloušťky do 3 mm svislých konstrukcí stěn</t>
  </si>
  <si>
    <t>1395241975</t>
  </si>
  <si>
    <t>https://podminky.urs.cz/item/CS_URS_2023_01/612311131</t>
  </si>
  <si>
    <t>45</t>
  </si>
  <si>
    <t>622131101</t>
  </si>
  <si>
    <t>Podkladní a spojovací vrstva vnějších omítaných ploch cementový postřik nanášený ručně celoplošně stěn</t>
  </si>
  <si>
    <t>215490472</t>
  </si>
  <si>
    <t>https://podminky.urs.cz/item/CS_URS_2023_01/622131101</t>
  </si>
  <si>
    <t>(15+15)*3,9</t>
  </si>
  <si>
    <t>(10,85+3,6)*1,6</t>
  </si>
  <si>
    <t>(7+7)*6,67</t>
  </si>
  <si>
    <t>1,88*4</t>
  </si>
  <si>
    <t>-(0,5*0,5)*6</t>
  </si>
  <si>
    <t>((0,5+0,5+0,5)*6)*0,18</t>
  </si>
  <si>
    <t>((1+1+1)*8)*0,18</t>
  </si>
  <si>
    <t>((1+2,3+2,3)*2)*0,18</t>
  </si>
  <si>
    <t>((2,4+2,3+2,3)*2)*0,18</t>
  </si>
  <si>
    <t>46</t>
  </si>
  <si>
    <t>622321121</t>
  </si>
  <si>
    <t>Omítka vápenocementová vnějších ploch nanášená ručně jednovrstvá, tloušťky do 15 mm hladká stěn</t>
  </si>
  <si>
    <t>468457008</t>
  </si>
  <si>
    <t>https://podminky.urs.cz/item/CS_URS_2023_01/622321121</t>
  </si>
  <si>
    <t>47</t>
  </si>
  <si>
    <t>622142001</t>
  </si>
  <si>
    <t>Potažení vnějších ploch pletivem v ploše nebo pruzích, na plném podkladu sklovláknitým vtlačením do tmelu stěn</t>
  </si>
  <si>
    <t>-1003236865</t>
  </si>
  <si>
    <t>https://podminky.urs.cz/item/CS_URS_2023_01/622142001</t>
  </si>
  <si>
    <t>48</t>
  </si>
  <si>
    <t>622143003</t>
  </si>
  <si>
    <t>-1744012047</t>
  </si>
  <si>
    <t>https://podminky.urs.cz/item/CS_URS_2023_01/622143003</t>
  </si>
  <si>
    <t>(0,5*3)*6</t>
  </si>
  <si>
    <t>(1*3)*8</t>
  </si>
  <si>
    <t>(1+2,3+2,3+2,4+2,3+2,3+1,45+2,3+2,3)*2</t>
  </si>
  <si>
    <t>5,7*4</t>
  </si>
  <si>
    <t>49</t>
  </si>
  <si>
    <t>377594447</t>
  </si>
  <si>
    <t>93,1*1,15 'Přepočtené koeficientem množství</t>
  </si>
  <si>
    <t>50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</si>
  <si>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</si>
  <si>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</si>
  <si>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1364475687</t>
  </si>
  <si>
    <t>https://podminky.urs.cz/item/CS_URS_2023_01/622143004</t>
  </si>
  <si>
    <t>51</t>
  </si>
  <si>
    <t>28342205</t>
  </si>
  <si>
    <t>profil začišťovací PVC 6mm s výztužnou tkaninou pro ostění ETICS</t>
  </si>
  <si>
    <t>-87942883</t>
  </si>
  <si>
    <t>70,3*1,15 'Přepočtené koeficientem množství</t>
  </si>
  <si>
    <t>52</t>
  </si>
  <si>
    <t>622252002</t>
  </si>
  <si>
    <t>Montáž profilů kontaktního zateplení ostatních stěnových, dilatačních apod. lepených do tmelu</t>
  </si>
  <si>
    <t>1152858848</t>
  </si>
  <si>
    <t>https://podminky.urs.cz/item/CS_URS_2023_01/622252002</t>
  </si>
  <si>
    <t>Nadpražní</t>
  </si>
  <si>
    <t>0,5*6+1*8+1*2+2,4*2+1,45*2</t>
  </si>
  <si>
    <t>Parapetní</t>
  </si>
  <si>
    <t>53</t>
  </si>
  <si>
    <t>59051510</t>
  </si>
  <si>
    <t>profil začišťovací s okapnicí PVC s výztužnou tkaninou pro nadpraží ETICS</t>
  </si>
  <si>
    <t>-1279482323</t>
  </si>
  <si>
    <t>20,7*1,15 'Přepočtené koeficientem množství</t>
  </si>
  <si>
    <t>54</t>
  </si>
  <si>
    <t>59051512</t>
  </si>
  <si>
    <t>profil začišťovací s okapnicí PVC s výztužnou tkaninou pro parapet ETICS</t>
  </si>
  <si>
    <t>95851566</t>
  </si>
  <si>
    <t>11*1,15 'Přepočtené koeficientem množství</t>
  </si>
  <si>
    <t>55</t>
  </si>
  <si>
    <t>622151031</t>
  </si>
  <si>
    <t>Penetrační nátěr vnějších pastovitých tenkovrstvých omítek silikonový stěn</t>
  </si>
  <si>
    <t>684143675</t>
  </si>
  <si>
    <t>https://podminky.urs.cz/item/CS_URS_2023_01/622151031</t>
  </si>
  <si>
    <t>(15+15)*3,4</t>
  </si>
  <si>
    <t>(7+7)*6,17</t>
  </si>
  <si>
    <t>56</t>
  </si>
  <si>
    <t>622531012</t>
  </si>
  <si>
    <t>Omítka tenkovrstvá silikonová vnějších ploch probarvená bez penetrace zatíraná (škrábaná), zrnitost 1,5 mm stěn</t>
  </si>
  <si>
    <t>-1720367228</t>
  </si>
  <si>
    <t>https://podminky.urs.cz/item/CS_URS_2023_01/622531012</t>
  </si>
  <si>
    <t>57</t>
  </si>
  <si>
    <t>632451234</t>
  </si>
  <si>
    <t>Potěr cementový samonivelační litý tř. C 25, tl. přes 45 do 50 mm</t>
  </si>
  <si>
    <t>2032821140</t>
  </si>
  <si>
    <t>https://podminky.urs.cz/item/CS_URS_2023_01/632451234</t>
  </si>
  <si>
    <t>1*0,1</t>
  </si>
  <si>
    <t>1*0,25</t>
  </si>
  <si>
    <t>0,7*0,1</t>
  </si>
  <si>
    <t>2,7*0,95</t>
  </si>
  <si>
    <t>(1+1+2,4+2,4)*0,23</t>
  </si>
  <si>
    <t>(1,45+1,45)*0,3</t>
  </si>
  <si>
    <t>7,05*3,9</t>
  </si>
  <si>
    <t>3,45*2,1</t>
  </si>
  <si>
    <t>3,5*2,1</t>
  </si>
  <si>
    <t>0,9*0,1</t>
  </si>
  <si>
    <t>0,9*0,25</t>
  </si>
  <si>
    <t>3,25*2,1</t>
  </si>
  <si>
    <t>2,7*1</t>
  </si>
  <si>
    <t>3,25*1,1</t>
  </si>
  <si>
    <t>1,25*0,1</t>
  </si>
  <si>
    <t>3,45*3,9</t>
  </si>
  <si>
    <t>(1+1)*0,23</t>
  </si>
  <si>
    <t>58</t>
  </si>
  <si>
    <t>632451292</t>
  </si>
  <si>
    <t>Potěr cementový samonivelační litý Příplatek k cenám za každých dalších i započatých 5 mm tloušťky přes 50 mm tř. C 25</t>
  </si>
  <si>
    <t>751721560</t>
  </si>
  <si>
    <t>https://podminky.urs.cz/item/CS_URS_2023_01/632451292</t>
  </si>
  <si>
    <t>161,437*2</t>
  </si>
  <si>
    <t>59</t>
  </si>
  <si>
    <t>633811111</t>
  </si>
  <si>
    <t>Broušení betonových podlah nerovností do 2 mm (stržení šlemu)</t>
  </si>
  <si>
    <t>-772980064</t>
  </si>
  <si>
    <t>https://podminky.urs.cz/item/CS_URS_2023_01/633811111</t>
  </si>
  <si>
    <t>60</t>
  </si>
  <si>
    <t>632481212</t>
  </si>
  <si>
    <t>Separační vrstva k oddělení podlahových vrstev z asfaltovaného pásu</t>
  </si>
  <si>
    <t>1600871744</t>
  </si>
  <si>
    <t>https://podminky.urs.cz/item/CS_URS_2023_01/632481212</t>
  </si>
  <si>
    <t>1.NP mezi EPS a hydroizolaci</t>
  </si>
  <si>
    <t>61</t>
  </si>
  <si>
    <t>632481213</t>
  </si>
  <si>
    <t>Separační vrstva k oddělení podlahových vrstev z polyetylénové fólie</t>
  </si>
  <si>
    <t>921922015</t>
  </si>
  <si>
    <t>https://podminky.urs.cz/item/CS_URS_2023_01/632481213</t>
  </si>
  <si>
    <t>62</t>
  </si>
  <si>
    <t>634112126</t>
  </si>
  <si>
    <t>Obvodová dilatace mezi stěnou a mazaninou nebo potěrem podlahovým páskem z pěnového PE s fólií tl. do 10 mm, výšky 100 mm</t>
  </si>
  <si>
    <t>426342675</t>
  </si>
  <si>
    <t>https://podminky.urs.cz/item/CS_URS_2023_01/634112126</t>
  </si>
  <si>
    <t>6,1+6,1+4,7+4,7+0,23+0,23-1+0,1+0,1+2,5+2,5+1,8+1,8-1+0,1+0,1+6,1+6,1+2,25+2,25-1-1-1+0,25+0,25+0,3+0,3+0,23+0,23+3,45+3,45+6,1+6,1-1-1+0,1+0,1-1+0,1</t>
  </si>
  <si>
    <t>0,1-0,7+0,1+0,1+0,3+0,3+2,7+2,7+0,95+0,95+0,95+2,6+2,6-0,7+6,1+6,1+3,25+3,25-1+2,15+2,15+1,8+1,8-1+0,23+0,23+0,23+0,23</t>
  </si>
  <si>
    <t>3,45+3,45+2,1+2,1-0,9+0,1+0,1+3,5+3,5+2,1+2,1-0,9+0,1+0,1+3,25+3,25+2,1+2,1-0,9+0,1+0,1+3,45+3,45+2,1+2,1-0,9+0,1+0,1+0,23+0,23</t>
  </si>
  <si>
    <t>7,05+7,05+3,9+3,9-0,9+0,25+0,25+0,23+0,23+3,9+3,9+3,25+3,25-0,9-0,9+0,1+0,1-0,9+3,45+3,45+2,1+2,1-0,9+0,1+0,1+3,9+3,9+3,45+3,45-0,9</t>
  </si>
  <si>
    <t>Ostatní konstrukce a práce, bourání</t>
  </si>
  <si>
    <t>63</t>
  </si>
  <si>
    <t>953331111</t>
  </si>
  <si>
    <t>Vložky svislé do dilatačních spár z lepenky kladené volně, včetně dodání a osazení, v jakémkoliv zdivu, nepískované</t>
  </si>
  <si>
    <t>-618201621</t>
  </si>
  <si>
    <t>https://podminky.urs.cz/item/CS_URS_2023_01/953331111</t>
  </si>
  <si>
    <t>Dilatace základových pasů</t>
  </si>
  <si>
    <t>(0,4*0,96)*4</t>
  </si>
  <si>
    <t>64</t>
  </si>
  <si>
    <t>009-x1</t>
  </si>
  <si>
    <t>Náklady dle PBŘ - např. hasící přístroje, hlásiče kouře, apod...</t>
  </si>
  <si>
    <t>-1191970142</t>
  </si>
  <si>
    <t>65</t>
  </si>
  <si>
    <t>941211111</t>
  </si>
  <si>
    <t>Montáž lešení řadového rámového lehkého pracovního s podlahami s provozním zatížením tř. 3 do 200 kg/m2 šířky tř. SW06 od 0,6 do 0,9 m, výšky do 10 m</t>
  </si>
  <si>
    <t>-930039431</t>
  </si>
  <si>
    <t>https://podminky.urs.cz/item/CS_URS_2023_01/941211111</t>
  </si>
  <si>
    <t>(16,5*2)*4</t>
  </si>
  <si>
    <t>(11,25+4)*2</t>
  </si>
  <si>
    <t>(11*2)*8</t>
  </si>
  <si>
    <t>66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</si>
  <si>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</si>
  <si>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</si>
  <si>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2030909229</t>
  </si>
  <si>
    <t>https://podminky.urs.cz/item/CS_URS_2023_01/941211211</t>
  </si>
  <si>
    <t>338,5*60</t>
  </si>
  <si>
    <t>67</t>
  </si>
  <si>
    <t>941211811</t>
  </si>
  <si>
    <t>Demontáž lešení řadového rámového lehkého pracovního s provozním zatížením tř. 3 do 200 kg/m2 šířky tř. SW06 od 0,6 do 0,9 m, výšky do 10 m</t>
  </si>
  <si>
    <t>-182460095</t>
  </si>
  <si>
    <t>https://podminky.urs.cz/item/CS_URS_2023_01/941211811</t>
  </si>
  <si>
    <t>68</t>
  </si>
  <si>
    <t>949101111</t>
  </si>
  <si>
    <t>Lešení pomocné pracovní pro objekty pozemních staveb pro zatížení do 150 kg/m2, o výšce lešeňové podlahy do 1,9 m</t>
  </si>
  <si>
    <t>1970583720</t>
  </si>
  <si>
    <t>https://podminky.urs.cz/item/CS_URS_2023_01/949101111</t>
  </si>
  <si>
    <t>69</t>
  </si>
  <si>
    <t>952901111</t>
  </si>
  <si>
    <t>Vyčištění budov nebo objektů před předáním do užívání budov bytové nebo občanské výstavby, světlé výšky podlaží do 4 m</t>
  </si>
  <si>
    <t>1886183497</t>
  </si>
  <si>
    <t>https://podminky.urs.cz/item/CS_URS_2023_01/952901111</t>
  </si>
  <si>
    <t>998</t>
  </si>
  <si>
    <t>Přesun hmot</t>
  </si>
  <si>
    <t>70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</si>
  <si>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</si>
  <si>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</si>
  <si>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-1247528360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</si>
  <si>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</si>
  <si>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</si>
  <si>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</si>
  <si>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</si>
  <si>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</si>
  <si>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71</t>
  </si>
  <si>
    <t>711111001</t>
  </si>
  <si>
    <t>Provedení izolace proti zemní vlhkosti natěradly a tmely za studena na ploše vodorovné V nátěrem penetračním</t>
  </si>
  <si>
    <t>-893097324</t>
  </si>
  <si>
    <t>https://podminky.urs.cz/item/CS_URS_2023_01/711111001</t>
  </si>
  <si>
    <t>14,9*6,9</t>
  </si>
  <si>
    <t>72</t>
  </si>
  <si>
    <t>711112001</t>
  </si>
  <si>
    <t>Provedení izolace proti zemní vlhkosti natěradly a tmely za studena na ploše svislé S nátěrem penetračním</t>
  </si>
  <si>
    <t>-875728978</t>
  </si>
  <si>
    <t>https://podminky.urs.cz/item/CS_URS_2023_01/711112001</t>
  </si>
  <si>
    <t>73</t>
  </si>
  <si>
    <t>11163150</t>
  </si>
  <si>
    <t>lak penetrační asfaltový</t>
  </si>
  <si>
    <t>-1843089816</t>
  </si>
  <si>
    <t>102,81+6,54</t>
  </si>
  <si>
    <t>109,35*0,00034 'Přepočtené koeficientem množství</t>
  </si>
  <si>
    <t>74</t>
  </si>
  <si>
    <t>711141559</t>
  </si>
  <si>
    <t>Provedení izolace proti zemní vlhkosti pásy přitavením NAIP na ploše vodorovné V</t>
  </si>
  <si>
    <t>854021722</t>
  </si>
  <si>
    <t>https://podminky.urs.cz/item/CS_URS_2023_01/711141559</t>
  </si>
  <si>
    <t>75</t>
  </si>
  <si>
    <t>711142559</t>
  </si>
  <si>
    <t>Provedení izolace proti zemní vlhkosti pásy přitavením NAIP na ploše svislé S</t>
  </si>
  <si>
    <t>-10059686</t>
  </si>
  <si>
    <t>https://podminky.urs.cz/item/CS_URS_2023_01/711142559</t>
  </si>
  <si>
    <t>76</t>
  </si>
  <si>
    <t>DEK.1010102096</t>
  </si>
  <si>
    <t>DEKGLASS G200 S40 (role/7,5m2)</t>
  </si>
  <si>
    <t>-336128221</t>
  </si>
  <si>
    <t>109,35*1,2 'Přepočtené koeficientem množství</t>
  </si>
  <si>
    <t>77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</si>
  <si>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</si>
  <si>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</si>
  <si>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</si>
  <si>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-2013803958</t>
  </si>
  <si>
    <t>https://podminky.urs.cz/item/CS_URS_2023_01/998711202</t>
  </si>
  <si>
    <t>713</t>
  </si>
  <si>
    <t>Izolace tepelné</t>
  </si>
  <si>
    <t>78</t>
  </si>
  <si>
    <t>713121111</t>
  </si>
  <si>
    <t>Montáž tepelné izolace podlah rohožemi, pásy, deskami, dílci, bloky (izolační materiál ve specifikaci) kladenými volně jednovrstvá</t>
  </si>
  <si>
    <t>-2039200195</t>
  </si>
  <si>
    <t>https://podminky.urs.cz/item/CS_URS_2023_01/713121111</t>
  </si>
  <si>
    <t>79</t>
  </si>
  <si>
    <t>63231207</t>
  </si>
  <si>
    <t>deska čedičová minerální pro snížení kročejového hluku (max. zatížení 4 kN/m2) tl 50mm</t>
  </si>
  <si>
    <t>1875696664</t>
  </si>
  <si>
    <t>77,24*1,05 'Přepočtené koeficientem množství</t>
  </si>
  <si>
    <t>80</t>
  </si>
  <si>
    <t>713121121</t>
  </si>
  <si>
    <t>Montáž tepelné izolace podlah rohožemi, pásy, deskami, dílci, bloky (izolační materiál ve specifikaci) kladenými volně dvouvrstvá</t>
  </si>
  <si>
    <t>870345167</t>
  </si>
  <si>
    <t>https://podminky.urs.cz/item/CS_URS_2023_01/713121121</t>
  </si>
  <si>
    <t>81</t>
  </si>
  <si>
    <t>28372307</t>
  </si>
  <si>
    <t>deska EPS 100 pro konstrukce s běžným zatížením λ=0,037 tl 70mm</t>
  </si>
  <si>
    <t>-2034984193</t>
  </si>
  <si>
    <t>84,197*1,05 'Přepočtené koeficientem množství</t>
  </si>
  <si>
    <t>82</t>
  </si>
  <si>
    <t>28372308</t>
  </si>
  <si>
    <t>deska EPS 100 pro konstrukce s běžným zatížením λ=0,037 tl 80mm</t>
  </si>
  <si>
    <t>-624735737</t>
  </si>
  <si>
    <t>83</t>
  </si>
  <si>
    <t>713151111</t>
  </si>
  <si>
    <t>Montáž tepelné izolace střech šikmých rohožemi, pásy, deskami (izolační materiál ve specifikaci) kladenými volně mezi krokve</t>
  </si>
  <si>
    <t>-1948907013</t>
  </si>
  <si>
    <t>https://podminky.urs.cz/item/CS_URS_2023_01/713151111</t>
  </si>
  <si>
    <t>7*3,55</t>
  </si>
  <si>
    <t>(3,7*5,24)*2</t>
  </si>
  <si>
    <t>(1,58+1,58+5,28+5,28)*2,42</t>
  </si>
  <si>
    <t>84</t>
  </si>
  <si>
    <t>1435541160</t>
  </si>
  <si>
    <t>Tepelná izolace ISOVER UNI 180 mm (1,44 m2/bal.)</t>
  </si>
  <si>
    <t>69529323</t>
  </si>
  <si>
    <t>96,828*1,1 'Přepočtené koeficientem množství</t>
  </si>
  <si>
    <t>85</t>
  </si>
  <si>
    <t>713151121</t>
  </si>
  <si>
    <t>Montáž tepelné izolace střech šikmých rohožemi, pásy, deskami (izolační materiál ve specifikaci) kladenými volně pod krokve</t>
  </si>
  <si>
    <t>1560982335</t>
  </si>
  <si>
    <t>https://podminky.urs.cz/item/CS_URS_2023_01/713151121</t>
  </si>
  <si>
    <t>86</t>
  </si>
  <si>
    <t>1435541100</t>
  </si>
  <si>
    <t>Tepelná izolace ISOVER UNI 120 mm (2,88 m2/bal.)</t>
  </si>
  <si>
    <t>1266705956</t>
  </si>
  <si>
    <t>87</t>
  </si>
  <si>
    <t>713-x1</t>
  </si>
  <si>
    <t>D+M Vyspádování pod vnější parapety polystyrenem XPS vč. vyztužení perlinkou s lepidlem</t>
  </si>
  <si>
    <t>1544330286</t>
  </si>
  <si>
    <t>88</t>
  </si>
  <si>
    <t>998713202</t>
  </si>
  <si>
    <t>Přesun hmot pro izolace tepelné stanovený procentní sazbou (%) z ceny vodorovná dopravní vzdálenost do 50 m v objektech výšky přes 6 do 12 m</t>
  </si>
  <si>
    <t>-417857565</t>
  </si>
  <si>
    <t>https://podminky.urs.cz/item/CS_URS_2023_01/998713202</t>
  </si>
  <si>
    <t>762</t>
  </si>
  <si>
    <t>Konstrukce tesařské</t>
  </si>
  <si>
    <t>89</t>
  </si>
  <si>
    <t>762083122</t>
  </si>
  <si>
    <t>Impregnace řeziva máčením proti dřevokaznému hmyzu, houbám a plísním, třída ohrožení 3 a 4 (dřevo v exteriéru)</t>
  </si>
  <si>
    <t>1230995780</t>
  </si>
  <si>
    <t>https://podminky.urs.cz/item/CS_URS_2023_01/762083122</t>
  </si>
  <si>
    <t>1,4+0,827+3,544+2,332+0,469</t>
  </si>
  <si>
    <t>90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</si>
  <si>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</si>
  <si>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</si>
  <si>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1472758283</t>
  </si>
  <si>
    <t>https://podminky.urs.cz/item/CS_URS_2023_01/762332131</t>
  </si>
  <si>
    <t>Kleština 60x180mm</t>
  </si>
  <si>
    <t>4,45*4+5,93*16+7,4*9</t>
  </si>
  <si>
    <t>91</t>
  </si>
  <si>
    <t>60512125</t>
  </si>
  <si>
    <t>hranol stavební řezivo průřezu do 120cm2 do dl 6m</t>
  </si>
  <si>
    <t>1692143107</t>
  </si>
  <si>
    <t>(4,45*4+5,93*16)*(0,06*0,18)</t>
  </si>
  <si>
    <t>1,217*1,15 'Přepočtené koeficientem množství</t>
  </si>
  <si>
    <t>92</t>
  </si>
  <si>
    <t>60512126</t>
  </si>
  <si>
    <t>hranol stavební řezivo průřezu do 120cm2 dl 6-8m</t>
  </si>
  <si>
    <t>-1258898044</t>
  </si>
  <si>
    <t>(7,4*9)*(0,06*0,18)</t>
  </si>
  <si>
    <t>0,719*1,15 'Přepočtené koeficientem množství</t>
  </si>
  <si>
    <t>93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</si>
  <si>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</si>
  <si>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</si>
  <si>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716767520</t>
  </si>
  <si>
    <t>https://podminky.urs.cz/item/CS_URS_2023_01/762332132</t>
  </si>
  <si>
    <t>Pozednice 140x140mm</t>
  </si>
  <si>
    <t>6,375+6,375+3,45+2,675+2,675+10,85</t>
  </si>
  <si>
    <t>Sloupek vrcholové vaznice 140x140mm</t>
  </si>
  <si>
    <t>4,23*2</t>
  </si>
  <si>
    <t>Sloupky u oken 140x140mm</t>
  </si>
  <si>
    <t>1,4*12</t>
  </si>
  <si>
    <t>Vaznice nad okny 140x140mm</t>
  </si>
  <si>
    <t>0,9+0,9+1,4+1,4+1,4+1,4</t>
  </si>
  <si>
    <t>Krokev 100x180mm</t>
  </si>
  <si>
    <t>5,02*20+6,26*18</t>
  </si>
  <si>
    <t>94</t>
  </si>
  <si>
    <t>60512130</t>
  </si>
  <si>
    <t>hranol stavební řezivo průřezu do 224cm2 do dl 6m</t>
  </si>
  <si>
    <t>-551439235</t>
  </si>
  <si>
    <t>(6,375+6,375+3,45+2,675+2,675+10,85)*(0,14*0,14)</t>
  </si>
  <si>
    <t>(4,23*2)*(0,14*0,14)</t>
  </si>
  <si>
    <t>(1,4*12)*(0,14*0,14)</t>
  </si>
  <si>
    <t>Vaznice nad okny</t>
  </si>
  <si>
    <t>(0,9+0,9+1,4+1,4+1,4+1,4)*(0,14*0,14)</t>
  </si>
  <si>
    <t>(5,02*20)*(0,1*0,18)</t>
  </si>
  <si>
    <t>3,082*1,15 'Přepočtené koeficientem množství</t>
  </si>
  <si>
    <t>95</t>
  </si>
  <si>
    <t>60512131</t>
  </si>
  <si>
    <t>hranol stavební řezivo průřezu do 224cm2 dl 6-8m</t>
  </si>
  <si>
    <t>1169842774</t>
  </si>
  <si>
    <t>(6,26*18)*(0,1*0,18)</t>
  </si>
  <si>
    <t>2,028*1,15 'Přepočtené koeficientem množství</t>
  </si>
  <si>
    <t>96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</si>
  <si>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</si>
  <si>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</si>
  <si>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1649992109</t>
  </si>
  <si>
    <t>https://podminky.urs.cz/item/CS_URS_2023_01/762332133</t>
  </si>
  <si>
    <t>Vrcholová vaznice 140x180mm</t>
  </si>
  <si>
    <t>16,2</t>
  </si>
  <si>
    <t>97</t>
  </si>
  <si>
    <t>60512135</t>
  </si>
  <si>
    <t>hranol stavební řezivo průřezu do 288cm2 do dl 6m</t>
  </si>
  <si>
    <t>-1013560134</t>
  </si>
  <si>
    <t>16,2*(0,14*0,18)</t>
  </si>
  <si>
    <t>0,408*1,15 'Přepočtené koeficientem množství</t>
  </si>
  <si>
    <t>98</t>
  </si>
  <si>
    <t>762342214</t>
  </si>
  <si>
    <t>Montáž laťování střech jednoduchých sklonu do 60° při osové vzdálenosti latí přes 150 do 360 mm</t>
  </si>
  <si>
    <t>823170595</t>
  </si>
  <si>
    <t>https://podminky.urs.cz/item/CS_URS_2023_01/762342214</t>
  </si>
  <si>
    <t>(3,85+1,8+1,9+3,85+1,9+1,8)*4,95</t>
  </si>
  <si>
    <t>(6,3+6,3+2,675+2,675)*6,15</t>
  </si>
  <si>
    <t>(10,85+3,6)*1,15</t>
  </si>
  <si>
    <t>99</t>
  </si>
  <si>
    <t>60514114</t>
  </si>
  <si>
    <t>řezivo jehličnaté lať impregnovaná dl 4 m</t>
  </si>
  <si>
    <t>800879401</t>
  </si>
  <si>
    <t>(201,756*5)*(0,05*0,03)</t>
  </si>
  <si>
    <t>1,513*1,15 'Přepočtené koeficientem množství</t>
  </si>
  <si>
    <t>100</t>
  </si>
  <si>
    <t>762342511</t>
  </si>
  <si>
    <t>Montáž laťování montáž kontralatí na podklad bez tepelné izolace</t>
  </si>
  <si>
    <t>245734631</t>
  </si>
  <si>
    <t>https://podminky.urs.cz/item/CS_URS_2023_01/762342511</t>
  </si>
  <si>
    <t>101</t>
  </si>
  <si>
    <t>-1619715703</t>
  </si>
  <si>
    <t>213,08*(0,05*0,03)</t>
  </si>
  <si>
    <t>0,32*1,15 'Přepočtené koeficientem množství</t>
  </si>
  <si>
    <t>102</t>
  </si>
  <si>
    <t>762341660</t>
  </si>
  <si>
    <t>Montáž bednění střech štítových okapových říms, krajnic, závětrných prken a žaluzií ve spádu nebo rovnoběžně s okapem z palubek</t>
  </si>
  <si>
    <t>623782876</t>
  </si>
  <si>
    <t>https://podminky.urs.cz/item/CS_URS_2023_01/762341660</t>
  </si>
  <si>
    <t>(3,85+11,25)*(0,92+0,2)</t>
  </si>
  <si>
    <t>(16,2+16,2)*(1,14+0,24)</t>
  </si>
  <si>
    <t>(4,98+4,98+4,98+4,98)*(0,2+0,25)</t>
  </si>
  <si>
    <t>(6,2+6,2+6,2+6,2)*(0,6+0,25)</t>
  </si>
  <si>
    <t>103</t>
  </si>
  <si>
    <t>61191155</t>
  </si>
  <si>
    <t>palubky obkladové smrk profil klasický 19x116mm jakost A/B</t>
  </si>
  <si>
    <t>-417171884</t>
  </si>
  <si>
    <t>91,668*1,15 'Přepočtené koeficientem množství</t>
  </si>
  <si>
    <t>104</t>
  </si>
  <si>
    <t>762395000</t>
  </si>
  <si>
    <t>Spojovací prostředky krovů, bednění a laťování, nadstřešních konstrukcí svory, prkna, hřebíky, pásová ocel, vruty</t>
  </si>
  <si>
    <t>818582976</t>
  </si>
  <si>
    <t>https://podminky.urs.cz/item/CS_URS_2023_01/762395000</t>
  </si>
  <si>
    <t>1,217+0,719+3,082+2,028+0,32+1,513+91,668*0,019</t>
  </si>
  <si>
    <t>105</t>
  </si>
  <si>
    <t>762-x1</t>
  </si>
  <si>
    <t>D+M Kompletní boční stěny arkýřů - nosná konstrukce, zateplení, fasáda, vnitřní SDK povrch, apod...</t>
  </si>
  <si>
    <t>-1111440396</t>
  </si>
  <si>
    <t>106</t>
  </si>
  <si>
    <t>998762202</t>
  </si>
  <si>
    <t>Přesun hmot pro konstrukce tesařské stanovený procentní sazbou (%) z ceny vodorovná dopravní vzdálenost do 50 m v objektech výšky přes 6 do 12 m</t>
  </si>
  <si>
    <t>-2097633108</t>
  </si>
  <si>
    <t>https://podminky.urs.cz/item/CS_URS_2023_01/998762202</t>
  </si>
  <si>
    <t>763</t>
  </si>
  <si>
    <t>Konstrukce suché výstavby</t>
  </si>
  <si>
    <t>107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</si>
  <si>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</si>
  <si>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</si>
  <si>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-1278325175</t>
  </si>
  <si>
    <t>https://podminky.urs.cz/item/CS_URS_2023_01/763121590</t>
  </si>
  <si>
    <t>Opláštění WC modulů a modulu pro výlevku</t>
  </si>
  <si>
    <t>(1+1+1+1+0,95)*1,3</t>
  </si>
  <si>
    <t>108</t>
  </si>
  <si>
    <t>763131751</t>
  </si>
  <si>
    <t>Podhled ze sádrokartonových desek ostatní práce a konstrukce na podhledech ze sádrokartonových desek montáž parotěsné zábrany</t>
  </si>
  <si>
    <t>13850590</t>
  </si>
  <si>
    <t>https://podminky.urs.cz/item/CS_URS_2023_01/763131751</t>
  </si>
  <si>
    <t>72,102+16,02</t>
  </si>
  <si>
    <t>109</t>
  </si>
  <si>
    <t>28329028</t>
  </si>
  <si>
    <t>fólie PE vyztužená Al vrstvou pro parotěsnou vrstvu 150g/m2 s integrovanou lepící páskou</t>
  </si>
  <si>
    <t>-1971198920</t>
  </si>
  <si>
    <t>88,122*1,15 'Přepočtené koeficientem množství</t>
  </si>
  <si>
    <t>110</t>
  </si>
  <si>
    <t>763161721</t>
  </si>
  <si>
    <t xml:space="preserve">Podkroví ze sádrokartonových desek dvouvrstvá spodní konstrukce z ocelových profilů CD, UD na krokvových závěsech jednoduše opláštěná deskou protipožární DF, tl. 12,5 mm, bez TI - SDK PODHLED NUTNO SLADIT DLE POŽADAVKŮ PBŘ </t>
  </si>
  <si>
    <t>2005531266</t>
  </si>
  <si>
    <t>https://podminky.urs.cz/item/CS_URS_2023_01/763161721</t>
  </si>
  <si>
    <t>(3,45+3,45+1,575+1,575)*1,7</t>
  </si>
  <si>
    <t>(3,45+3,45)*0,9</t>
  </si>
  <si>
    <t>(7,05+3,45)*2,7</t>
  </si>
  <si>
    <t>(5,475+1,485)*1,2</t>
  </si>
  <si>
    <t>2,3*0,1</t>
  </si>
  <si>
    <t>2*2,8</t>
  </si>
  <si>
    <t>111</t>
  </si>
  <si>
    <t>763161741</t>
  </si>
  <si>
    <t xml:space="preserve">Podkroví ze sádrokartonových desek dvouvrstvá spodní konstrukce z ocelových profilů CD, UD na krokvových závěsech jednoduše opláštěná deskou impregnovanými protipožárními DFH2, tl. 12,5 mm, bez TI - SDK PODHLED NUTNO SLADIT DLE POŽADAVKŮ PBŘ </t>
  </si>
  <si>
    <t>-45589554</t>
  </si>
  <si>
    <t>https://podminky.urs.cz/item/CS_URS_2023_01/763161741</t>
  </si>
  <si>
    <t>(1,775+1,525)*1,2</t>
  </si>
  <si>
    <t>(3,25+3,25)*0,9</t>
  </si>
  <si>
    <t>112</t>
  </si>
  <si>
    <t>998763402</t>
  </si>
  <si>
    <t>Přesun hmot pro konstrukce montované z desek stanovený procentní sazbou (%) z ceny vodorovná dopravní vzdálenost do 50 m v objektech výšky přes 6 do 12 m</t>
  </si>
  <si>
    <t>457696591</t>
  </si>
  <si>
    <t>https://podminky.urs.cz/item/CS_URS_2023_01/998763402</t>
  </si>
  <si>
    <t>764</t>
  </si>
  <si>
    <t>Konstrukce klempířské</t>
  </si>
  <si>
    <t>113</t>
  </si>
  <si>
    <t>764011611</t>
  </si>
  <si>
    <t>Podkladní plech z pozinkovaného plechu s povrchovou úpravou rš 150 mm</t>
  </si>
  <si>
    <t>687003492</t>
  </si>
  <si>
    <t>https://podminky.urs.cz/item/CS_URS_2023_01/764011611</t>
  </si>
  <si>
    <t>114</t>
  </si>
  <si>
    <t>764212662</t>
  </si>
  <si>
    <t>Oplechování střešních prvků z pozinkovaného plechu s povrchovou úpravou okapu střechy rovné okapovým plechem rš 200 mm</t>
  </si>
  <si>
    <t>1211309249</t>
  </si>
  <si>
    <t>https://podminky.urs.cz/item/CS_URS_2023_01/764212662</t>
  </si>
  <si>
    <t>115</t>
  </si>
  <si>
    <t>764311606</t>
  </si>
  <si>
    <t>Lemování zdí z pozinkovaného plechu s povrchovou úpravou rš 500 mm</t>
  </si>
  <si>
    <t>118975135</t>
  </si>
  <si>
    <t>https://podminky.urs.cz/item/CS_URS_2023_01/764311606</t>
  </si>
  <si>
    <t>10,85+3,6+5*4</t>
  </si>
  <si>
    <t>116</t>
  </si>
  <si>
    <t>764511602</t>
  </si>
  <si>
    <t>Žlab podokapní z pozinkovaného plechu s povrchovou úpravou včetně háků a čel půlkruhový rš 330 mm</t>
  </si>
  <si>
    <t>424992728</t>
  </si>
  <si>
    <t>https://podminky.urs.cz/item/CS_URS_2023_01/764511602</t>
  </si>
  <si>
    <t>117</t>
  </si>
  <si>
    <t>764511642</t>
  </si>
  <si>
    <t>Žlab podokapní z pozinkovaného plechu s povrchovou úpravou včetně háků a čel kotlík oválný (trychtýřový), rš žlabu/průměr svodu 330/100 mm</t>
  </si>
  <si>
    <t>1066213907</t>
  </si>
  <si>
    <t>https://podminky.urs.cz/item/CS_URS_2023_01/764511642</t>
  </si>
  <si>
    <t>118</t>
  </si>
  <si>
    <t>764518622</t>
  </si>
  <si>
    <t>Svod z pozinkovaného plechu s upraveným povrchem včetně objímek, kolen a odskoků kruhový, průměru 100 mm</t>
  </si>
  <si>
    <t>-967550680</t>
  </si>
  <si>
    <t>https://podminky.urs.cz/item/CS_URS_2023_01/764518622</t>
  </si>
  <si>
    <t>119</t>
  </si>
  <si>
    <t>998764202</t>
  </si>
  <si>
    <t>Přesun hmot pro konstrukce klempířské stanovený procentní sazbou (%) z ceny vodorovná dopravní vzdálenost do 50 m v objektech výšky přes 6 do 12 m</t>
  </si>
  <si>
    <t>1119444730</t>
  </si>
  <si>
    <t>https://podminky.urs.cz/item/CS_URS_2023_01/998764202</t>
  </si>
  <si>
    <t>765</t>
  </si>
  <si>
    <t>Krytina skládaná</t>
  </si>
  <si>
    <t>120</t>
  </si>
  <si>
    <t>765191021</t>
  </si>
  <si>
    <t>Montáž pojistné hydroizolační nebo parotěsné fólie kladené ve sklonu přes 20° s lepenými přesahy na krokve</t>
  </si>
  <si>
    <t>1096898698</t>
  </si>
  <si>
    <t>https://podminky.urs.cz/item/CS_URS_2023_01/765191021</t>
  </si>
  <si>
    <t>121</t>
  </si>
  <si>
    <t>ISV.5450208026350</t>
  </si>
  <si>
    <t>TYVEK SOLID, 50 000 × 1500mm, role 75 m², kontaktní pojistná hydroizolace určená pro šikmé střechy a aplikaci na bednění.</t>
  </si>
  <si>
    <t>-1163255203</t>
  </si>
  <si>
    <t>201,756*1,15 'Přepočtené koeficientem množství</t>
  </si>
  <si>
    <t>122</t>
  </si>
  <si>
    <t>765123012</t>
  </si>
  <si>
    <t>Krytina betonová drážková skládaná na sucho sklonu střechy do 30° z tašek s povrchovou úpravou</t>
  </si>
  <si>
    <t>-969589243</t>
  </si>
  <si>
    <t>https://podminky.urs.cz/item/CS_URS_2023_01/765123012</t>
  </si>
  <si>
    <t>(3,85+1,8+1,9+3,85+1,9+1,8)*4,98</t>
  </si>
  <si>
    <t>(6,3+6,3+2,675+2,675)*6,2</t>
  </si>
  <si>
    <t>(10,85+3,6)*1,2</t>
  </si>
  <si>
    <t>123</t>
  </si>
  <si>
    <t>765123111</t>
  </si>
  <si>
    <t>Krytina betonová drážková skládaná na sucho sklonu střechy do 30° prvky okapové hrany větrací pás plastový</t>
  </si>
  <si>
    <t>473001158</t>
  </si>
  <si>
    <t>https://podminky.urs.cz/item/CS_URS_2023_01/765123111</t>
  </si>
  <si>
    <t>16,2+16,2+11,25+3,85</t>
  </si>
  <si>
    <t>124</t>
  </si>
  <si>
    <t>765123122</t>
  </si>
  <si>
    <t>Krytina betonová drážková skládaná na sucho sklonu střechy do 30° prvky okapové hrany větrací mřížka univerzální</t>
  </si>
  <si>
    <t>492275295</t>
  </si>
  <si>
    <t>https://podminky.urs.cz/item/CS_URS_2023_01/765123122</t>
  </si>
  <si>
    <t>125</t>
  </si>
  <si>
    <t>765123312</t>
  </si>
  <si>
    <t>Krytina betonová drážková skládaná na sucho sklonu střechy do 30° hřeben provětrávaný z hřebenáčů s povrchovou úpravou</t>
  </si>
  <si>
    <t>-1384977515</t>
  </si>
  <si>
    <t>https://podminky.urs.cz/item/CS_URS_2023_01/765123312</t>
  </si>
  <si>
    <t>126</t>
  </si>
  <si>
    <t>765123512</t>
  </si>
  <si>
    <t>Krytina betonová drážková skládaná na sucho sklonu střechy do 30° štítová hrana z okrajových tašek s povrchovou úpravou</t>
  </si>
  <si>
    <t>1942689366</t>
  </si>
  <si>
    <t>https://podminky.urs.cz/item/CS_URS_2023_01/765123512</t>
  </si>
  <si>
    <t>6,2+6,2+6,2+6,2+4,98+4,98+4,98+4,98</t>
  </si>
  <si>
    <t>127</t>
  </si>
  <si>
    <t>765123912</t>
  </si>
  <si>
    <t>Krytina betonová drážková skládaná na sucho sklonu střechy do 30° Příplatek cenám za sklon přes 40° do 50°</t>
  </si>
  <si>
    <t>1637447036</t>
  </si>
  <si>
    <t>https://podminky.urs.cz/item/CS_URS_2023_01/765123912</t>
  </si>
  <si>
    <t>128</t>
  </si>
  <si>
    <t>998765202</t>
  </si>
  <si>
    <t>Přesun hmot pro krytiny skládané stanovený procentní sazbou (%) z ceny vodorovná dopravní vzdálenost do 50 m v objektech výšky přes 6 do 12 m</t>
  </si>
  <si>
    <t>-1363966090</t>
  </si>
  <si>
    <t>https://podminky.urs.cz/item/CS_URS_2023_01/998765202</t>
  </si>
  <si>
    <t>766</t>
  </si>
  <si>
    <t>Konstrukce truhlářské</t>
  </si>
  <si>
    <t>129</t>
  </si>
  <si>
    <t>766622216</t>
  </si>
  <si>
    <t>Montáž oken plastových plochy do 1 m2 včetně montáže rámu otevíravých do zdiva</t>
  </si>
  <si>
    <t>47186570</t>
  </si>
  <si>
    <t>https://podminky.urs.cz/item/CS_URS_2023_01/766622216</t>
  </si>
  <si>
    <t>130</t>
  </si>
  <si>
    <t>766641131</t>
  </si>
  <si>
    <t>Montáž balkónových dveří dřevěných nebo plastových včetně rámu zdvojených do zdiva jednokřídlových bez nadsvětlíku</t>
  </si>
  <si>
    <t>-134432469</t>
  </si>
  <si>
    <t>https://podminky.urs.cz/item/CS_URS_2023_01/766641131</t>
  </si>
  <si>
    <t>131</t>
  </si>
  <si>
    <t>766641141</t>
  </si>
  <si>
    <t>Montáž balkónových dveří dřevěných nebo plastových včetně rámu zdvojených do zdiva jednokřídlových s pevně zasklenými bočními díly, bez nadsvětlíku</t>
  </si>
  <si>
    <t>-738227413</t>
  </si>
  <si>
    <t>https://podminky.urs.cz/item/CS_URS_2023_01/766641141</t>
  </si>
  <si>
    <t>132</t>
  </si>
  <si>
    <t>766660451</t>
  </si>
  <si>
    <t>Montáž dveřních křídel dřevěných nebo plastových vchodových dveří včetně rámu do zdiva dvoukřídlových bez nadsvětlíku</t>
  </si>
  <si>
    <t>-680512605</t>
  </si>
  <si>
    <t>https://podminky.urs.cz/item/CS_URS_2023_01/766660451</t>
  </si>
  <si>
    <t>133</t>
  </si>
  <si>
    <t>766629214</t>
  </si>
  <si>
    <t>Montáž oken dřevěných Příplatek k cenám za izolaci mezi ostěním a rámem okna při rovném ostění, připojovací spára tl. do 15 mm, páska</t>
  </si>
  <si>
    <t>-1656373247</t>
  </si>
  <si>
    <t>https://podminky.urs.cz/item/CS_URS_2023_01/766629214</t>
  </si>
  <si>
    <t>(0,5+0,5+0,5+0,5)*12</t>
  </si>
  <si>
    <t>(1+1+1+1)*16</t>
  </si>
  <si>
    <t>(2,4+2,4+2,3+2,3)*4</t>
  </si>
  <si>
    <t>(1,45+1,45+2,3+2,3)*4</t>
  </si>
  <si>
    <t>134</t>
  </si>
  <si>
    <t>766-x1</t>
  </si>
  <si>
    <t>okno plastové, izolační trojsklo, otevíravě-sklopné vel. 500x500mm - spec. dle PD</t>
  </si>
  <si>
    <t>-443795007</t>
  </si>
  <si>
    <t>135</t>
  </si>
  <si>
    <t>766-x2</t>
  </si>
  <si>
    <t>okno plastové, izolační trojsklo, otevíravě-sklopné vel. 1000x1000mm - spec. dle PD</t>
  </si>
  <si>
    <t>-125429119</t>
  </si>
  <si>
    <t>136</t>
  </si>
  <si>
    <t>766-x3</t>
  </si>
  <si>
    <t>dveře balkonové plastové, izolační trojsklo, 1-křídlé, otevíravě-sklopné,  vel. 1000x2300mm vč. podkladního profilu Purenit - spec. dle PD</t>
  </si>
  <si>
    <t>-1754844060</t>
  </si>
  <si>
    <t>137</t>
  </si>
  <si>
    <t>766-x4</t>
  </si>
  <si>
    <t>dveře balkonové plastové, izolační trojsklo, 1x křídlo fix, 2x otevíravě-sklopné,  vel. 2400x2300mm vč. podkladního profilu Purenit - spec. dle PD</t>
  </si>
  <si>
    <t>-1042532468</t>
  </si>
  <si>
    <t>138</t>
  </si>
  <si>
    <t>766-x5</t>
  </si>
  <si>
    <t>dveře vchodové, plastové, dvoukřídlé, vel. 1450x2300m s bezpečnostním kováním, bezpečnostním zámkem a podkladním profilem Purenit - spec. dle PD</t>
  </si>
  <si>
    <t>33366603</t>
  </si>
  <si>
    <t>139</t>
  </si>
  <si>
    <t>766694116</t>
  </si>
  <si>
    <t>Montáž ostatních truhlářských konstrukcí parapetních desek dřevěných nebo plastových šířky do 300 mm</t>
  </si>
  <si>
    <t>2140933564</t>
  </si>
  <si>
    <t>https://podminky.urs.cz/item/CS_URS_2023_01/766694116</t>
  </si>
  <si>
    <t>140</t>
  </si>
  <si>
    <t>60794102</t>
  </si>
  <si>
    <t>parapet dřevotřískový vnitřní povrch laminátový š 260mm - výběr dle investora</t>
  </si>
  <si>
    <t>-1027924150</t>
  </si>
  <si>
    <t>141</t>
  </si>
  <si>
    <t>60794121</t>
  </si>
  <si>
    <t>koncovka PVC k parapetním dřevotřískovým deskám 600mm</t>
  </si>
  <si>
    <t>1889447873</t>
  </si>
  <si>
    <t>142</t>
  </si>
  <si>
    <t>766682111</t>
  </si>
  <si>
    <t>Montáž zárubní dřevěných, plastových nebo z lamina obložkových, pro dveře jednokřídlové, tloušťky stěny do 170 mm</t>
  </si>
  <si>
    <t>159091579</t>
  </si>
  <si>
    <t>https://podminky.urs.cz/item/CS_URS_2023_01/766682111</t>
  </si>
  <si>
    <t>143</t>
  </si>
  <si>
    <t>61182307</t>
  </si>
  <si>
    <t>zárubeň jednokřídlá obložková s laminátovým povrchem tl stěny 60-150mm rozměru 600-1100/1970, 2100mm - výběr dle investora</t>
  </si>
  <si>
    <t>2111047427</t>
  </si>
  <si>
    <t>144</t>
  </si>
  <si>
    <t>766682112</t>
  </si>
  <si>
    <t>Montáž zárubní dřevěných, plastových nebo z lamina obložkových, pro dveře jednokřídlové, tloušťky stěny přes 170 do 350 mm</t>
  </si>
  <si>
    <t>1389619154</t>
  </si>
  <si>
    <t>https://podminky.urs.cz/item/CS_URS_2023_01/766682112</t>
  </si>
  <si>
    <t>145</t>
  </si>
  <si>
    <t>61182309</t>
  </si>
  <si>
    <t>zárubeň jednokřídlá obložková s laminátovým povrchem tl stěny 260-350mm rozměru 600-1100/1970, 2100mm - výběr dle investora</t>
  </si>
  <si>
    <t>-1265274327</t>
  </si>
  <si>
    <t>146</t>
  </si>
  <si>
    <t>766660171</t>
  </si>
  <si>
    <t>Montáž dveřních křídel dřevěných nebo plastových otevíravých do obložkové zárubně povrchově upravených jednokřídlových, šířky do 800 mm</t>
  </si>
  <si>
    <t>2039972459</t>
  </si>
  <si>
    <t>https://podminky.urs.cz/item/CS_URS_2023_01/766660171</t>
  </si>
  <si>
    <t>147</t>
  </si>
  <si>
    <t>61162072</t>
  </si>
  <si>
    <t>dveře jednokřídlé voštinové povrch laminátový plné 600x1970-2100mm - výběr dle investora</t>
  </si>
  <si>
    <t>1894301175</t>
  </si>
  <si>
    <t>148</t>
  </si>
  <si>
    <t>61162074</t>
  </si>
  <si>
    <t>dveře jednokřídlé voštinové povrch laminátový plné 800x1970-2100mm - výběr dle investora</t>
  </si>
  <si>
    <t>-1855137645</t>
  </si>
  <si>
    <t>149</t>
  </si>
  <si>
    <t>766660172</t>
  </si>
  <si>
    <t>Montáž dveřních křídel dřevěných nebo plastových otevíravých do obložkové zárubně povrchově upravených jednokřídlových, šířky přes 800 mm</t>
  </si>
  <si>
    <t>276384614</t>
  </si>
  <si>
    <t>https://podminky.urs.cz/item/CS_URS_2023_01/766660172</t>
  </si>
  <si>
    <t>150</t>
  </si>
  <si>
    <t>61162075</t>
  </si>
  <si>
    <t>dveře jednokřídlé voštinové povrch laminátový plné 900x1970-2100mm - výběr dle investora</t>
  </si>
  <si>
    <t>1152229110</t>
  </si>
  <si>
    <t>151</t>
  </si>
  <si>
    <t>766660729</t>
  </si>
  <si>
    <t>Montáž dveřních doplňků dveřního kování interiérového štítku s klikou</t>
  </si>
  <si>
    <t>1513879411</t>
  </si>
  <si>
    <t>https://podminky.urs.cz/item/CS_URS_2023_01/766660729</t>
  </si>
  <si>
    <t>152</t>
  </si>
  <si>
    <t>54914123</t>
  </si>
  <si>
    <t>kování rozetové klika/klika - výběr dle investora</t>
  </si>
  <si>
    <t>1662510836</t>
  </si>
  <si>
    <t>153</t>
  </si>
  <si>
    <t>766660730</t>
  </si>
  <si>
    <t>Montáž dveřních doplňků dveřního kování interiérového WC kliky se zámkem</t>
  </si>
  <si>
    <t>-632368238</t>
  </si>
  <si>
    <t>https://podminky.urs.cz/item/CS_URS_2023_01/766660730</t>
  </si>
  <si>
    <t>154</t>
  </si>
  <si>
    <t>54914128</t>
  </si>
  <si>
    <t>kování rozetové spodní pro WC - výběr dle investora</t>
  </si>
  <si>
    <t>-1995861801</t>
  </si>
  <si>
    <t>155</t>
  </si>
  <si>
    <t>998766202</t>
  </si>
  <si>
    <t>Přesun hmot pro konstrukce truhlářské stanovený procentní sazbou (%) z ceny vodorovná dopravní vzdálenost do 50 m v objektech výšky přes 6 do 12 m</t>
  </si>
  <si>
    <t>786865161</t>
  </si>
  <si>
    <t>https://podminky.urs.cz/item/CS_URS_2023_01/998766202</t>
  </si>
  <si>
    <t>771</t>
  </si>
  <si>
    <t>Podlahy z dlaždic</t>
  </si>
  <si>
    <t>156</t>
  </si>
  <si>
    <t>771121011</t>
  </si>
  <si>
    <t>Příprava podkladu před provedením dlažby nátěr penetrační na podlahu</t>
  </si>
  <si>
    <t>-213383077</t>
  </si>
  <si>
    <t>https://podminky.urs.cz/item/CS_URS_2023_01/771121011</t>
  </si>
  <si>
    <t>1,45*0,3</t>
  </si>
  <si>
    <t>3,25*1,2</t>
  </si>
  <si>
    <t>-1*0,1</t>
  </si>
  <si>
    <t>157</t>
  </si>
  <si>
    <t>771591112</t>
  </si>
  <si>
    <t>Izolace podlahy pod dlažbu nátěrem nebo stěrkou ve dvou vrstvách</t>
  </si>
  <si>
    <t>941578902</t>
  </si>
  <si>
    <t>https://podminky.urs.cz/item/CS_URS_2023_01/771591112</t>
  </si>
  <si>
    <t>m.č. 204 a 205</t>
  </si>
  <si>
    <t>158</t>
  </si>
  <si>
    <t>771591241</t>
  </si>
  <si>
    <t>Izolace podlahy pod dlažbu těsnícími izolačními pásy vnitřní kout</t>
  </si>
  <si>
    <t>565869834</t>
  </si>
  <si>
    <t>https://podminky.urs.cz/item/CS_URS_2023_01/771591241</t>
  </si>
  <si>
    <t>159</t>
  </si>
  <si>
    <t>771591242</t>
  </si>
  <si>
    <t>Izolace podlahy pod dlažbu těsnícími izolačními pásy vnější roh</t>
  </si>
  <si>
    <t>-285447961</t>
  </si>
  <si>
    <t>https://podminky.urs.cz/item/CS_URS_2023_01/771591242</t>
  </si>
  <si>
    <t>160</t>
  </si>
  <si>
    <t>771591264</t>
  </si>
  <si>
    <t>Izolace podlahy pod dlažbu těsnícími izolačními pásy mezi podlahou a stěnu</t>
  </si>
  <si>
    <t>-1057054176</t>
  </si>
  <si>
    <t>https://podminky.urs.cz/item/CS_URS_2023_01/771591264</t>
  </si>
  <si>
    <t>3,5+3,5+2,1+2,1-0,9+3,25+3,25+2,1+2,1-0,9</t>
  </si>
  <si>
    <t>161</t>
  </si>
  <si>
    <t>771574112</t>
  </si>
  <si>
    <t xml:space="preserve">Montáž podlah z dlaždic keramických lepených flexibilním lepidlem </t>
  </si>
  <si>
    <t>292805785</t>
  </si>
  <si>
    <t>https://podminky.urs.cz/item/CS_URS_2023_01/771574112</t>
  </si>
  <si>
    <t>162</t>
  </si>
  <si>
    <t>59761003</t>
  </si>
  <si>
    <t>dlažba keramická - výběr dle investora</t>
  </si>
  <si>
    <t>1572381861</t>
  </si>
  <si>
    <t>73,908*1,1 'Přepočtené koeficientem množství</t>
  </si>
  <si>
    <t>163</t>
  </si>
  <si>
    <t>771474112</t>
  </si>
  <si>
    <t>Montáž soklů z dlaždic keramických lepených flexibilním lepidlem rovných, výšky přes 65 do 90 mm</t>
  </si>
  <si>
    <t>-2081778965</t>
  </si>
  <si>
    <t>https://podminky.urs.cz/item/CS_URS_2023_01/771474112</t>
  </si>
  <si>
    <t>Místnosti s dlažbou bez obkladů</t>
  </si>
  <si>
    <t>6,1+6,1+2,25+2,25-1,45+0,3+0,3-1-1-1+6,1+6,1+3,45+3,45+2,25+2,25-1-1-1-1,45+0,3+0,3-0,7+0,95+0,95+2,6+2,6-0,7</t>
  </si>
  <si>
    <t>3,45+3,45+2,1+2,1-0,9+3,45+3,45+2,1+2,1-0,9+3,9+3,9+3,25+3,25-1-0,9-0,9-0,9</t>
  </si>
  <si>
    <t>164</t>
  </si>
  <si>
    <t>59761275</t>
  </si>
  <si>
    <t>sokl-dlažba keramická slinutá hladká do interiéru i exteriéru 330x80mm - výběr dle investora</t>
  </si>
  <si>
    <t>-600518734</t>
  </si>
  <si>
    <t>69,3*3,333</t>
  </si>
  <si>
    <t>230,977*1,1 'Přepočtené koeficientem množství</t>
  </si>
  <si>
    <t>165</t>
  </si>
  <si>
    <t>771591115</t>
  </si>
  <si>
    <t>Podlahy - dokončovací práce spárování silikonem</t>
  </si>
  <si>
    <t>-1169926408</t>
  </si>
  <si>
    <t>https://podminky.urs.cz/item/CS_URS_2023_01/771591115</t>
  </si>
  <si>
    <t>Styk dlažba/obklad</t>
  </si>
  <si>
    <t>2,55+2,55+1,8+1,8-1+2,15+2,15+1,8+1,8-1</t>
  </si>
  <si>
    <t>166</t>
  </si>
  <si>
    <t>771161021</t>
  </si>
  <si>
    <t>Příprava podkladu před provedením dlažby montáž profilu ukončujícího profilu pro plynulý přechod (dlažba-koberec apod.)</t>
  </si>
  <si>
    <t>192724059</t>
  </si>
  <si>
    <t>https://podminky.urs.cz/item/CS_URS_2023_01/771161021</t>
  </si>
  <si>
    <t>0,9+0,9+0,9+0,6+0,9+0,9+0,8+0,8+0,8+0,8+0,8+0,8</t>
  </si>
  <si>
    <t>167</t>
  </si>
  <si>
    <t>55343110</t>
  </si>
  <si>
    <t>profil přechodový Al narážecí - výběr dle investora</t>
  </si>
  <si>
    <t>-434868549</t>
  </si>
  <si>
    <t>9,9*1,1 'Přepočtené koeficientem množství</t>
  </si>
  <si>
    <t>168</t>
  </si>
  <si>
    <t>998771202</t>
  </si>
  <si>
    <t>Přesun hmot pro podlahy z dlaždic stanovený procentní sazbou (%) z ceny vodorovná dopravní vzdálenost do 50 m v objektech výšky přes 6 do 12 m</t>
  </si>
  <si>
    <t>-1992485663</t>
  </si>
  <si>
    <t>https://podminky.urs.cz/item/CS_URS_2023_01/998771202</t>
  </si>
  <si>
    <t>776</t>
  </si>
  <si>
    <t>Podlahy povlakové</t>
  </si>
  <si>
    <t>169</t>
  </si>
  <si>
    <t>776121112</t>
  </si>
  <si>
    <t>Příprava podkladu penetrace vodou ředitelná podlah</t>
  </si>
  <si>
    <t>1743821608</t>
  </si>
  <si>
    <t>https://podminky.urs.cz/item/CS_URS_2023_01/776121112</t>
  </si>
  <si>
    <t>4,7*6,1</t>
  </si>
  <si>
    <t>2,1*1,9</t>
  </si>
  <si>
    <t>1*1,9</t>
  </si>
  <si>
    <t>4,2*3,25</t>
  </si>
  <si>
    <t>(1+2,4+1+2,4)*0,23</t>
  </si>
  <si>
    <t>170</t>
  </si>
  <si>
    <t>776231111</t>
  </si>
  <si>
    <t>Montáž podlahovin z vinylu lepením lamel nebo čtverců standardním lepidlem</t>
  </si>
  <si>
    <t>182912835</t>
  </si>
  <si>
    <t>https://podminky.urs.cz/item/CS_URS_2023_01/776231111</t>
  </si>
  <si>
    <t>171</t>
  </si>
  <si>
    <t>28411051</t>
  </si>
  <si>
    <t>dílce vinylové tl 2,5mm, nášlapná vrstva 0,55mm, úprava PUR, třída zátěže 23/33/42, otlak 0,05mm, R10, třída otěru T, hořlavost Bfl S1, bez ftalátů - výběr dle investora</t>
  </si>
  <si>
    <t>1343761480</t>
  </si>
  <si>
    <t>90,814*1,1 'Přepočtené koeficientem množství</t>
  </si>
  <si>
    <t>172</t>
  </si>
  <si>
    <t>776-x1</t>
  </si>
  <si>
    <t>D+M Sokl obvodový - spec. dle investora</t>
  </si>
  <si>
    <t>-1212404705</t>
  </si>
  <si>
    <t>6,1*4+3,25+3,25+4,7+4,7-1-1+0,23*4</t>
  </si>
  <si>
    <t>7,05+7,05+3,9+3,9+3,9+3,9+3,45+3,45-0,9-0,9-0,9-0,9</t>
  </si>
  <si>
    <t>173</t>
  </si>
  <si>
    <t>998776202</t>
  </si>
  <si>
    <t>Přesun hmot pro podlahy povlakové stanovený procentní sazbou (%) z ceny vodorovná dopravní vzdálenost do 50 m v objektech výšky přes 6 do 12 m</t>
  </si>
  <si>
    <t>2116479364</t>
  </si>
  <si>
    <t>https://podminky.urs.cz/item/CS_URS_2023_01/998776202</t>
  </si>
  <si>
    <t>781</t>
  </si>
  <si>
    <t>Dokončovací práce - obklady</t>
  </si>
  <si>
    <t>174</t>
  </si>
  <si>
    <t>781121011</t>
  </si>
  <si>
    <t>Příprava podkladu před provedením obkladu nátěr penetrační na stěnu</t>
  </si>
  <si>
    <t>-1154249604</t>
  </si>
  <si>
    <t>https://podminky.urs.cz/item/CS_URS_2023_01/781121011</t>
  </si>
  <si>
    <t>(2,5+2,5+1,8+1,8+2,15+2,15+1,8+1,8-1-1)*2</t>
  </si>
  <si>
    <t>-(0,5*0,2)*2</t>
  </si>
  <si>
    <t>(1+1,3+1+1,3)*0,15</t>
  </si>
  <si>
    <t>(1,725+1,725)*1,1</t>
  </si>
  <si>
    <t>(1,775+2,1+1,525+2,1+3,25+3,5+0,9+0,9-0,9-0,9+0,31+0,31)*2</t>
  </si>
  <si>
    <t>(0,89+0,89)*1,55</t>
  </si>
  <si>
    <t>-(0,5*0,45)*2</t>
  </si>
  <si>
    <t>Sokl</t>
  </si>
  <si>
    <t>(15+15+7+7)*0,5</t>
  </si>
  <si>
    <t>175</t>
  </si>
  <si>
    <t>781131112</t>
  </si>
  <si>
    <t>Izolace stěny pod obklad izolace nátěrem nebo stěrkou ve dvou vrstvách</t>
  </si>
  <si>
    <t>1253390311</t>
  </si>
  <si>
    <t>https://podminky.urs.cz/item/CS_URS_2023_01/781131112</t>
  </si>
  <si>
    <t>m.č. 204 a 205 150mm nad podlahou + sprchové kouty</t>
  </si>
  <si>
    <t>(3,5+3,5+2,1+2,1+3,25+3,25+2,1+2,1)*0,15</t>
  </si>
  <si>
    <t>(0,9+0,9+0,9+0,9)*1,85</t>
  </si>
  <si>
    <t>176</t>
  </si>
  <si>
    <t>781131264/R</t>
  </si>
  <si>
    <t>Izolace stěny pod obklad izolace těsnícími izolačními pásy styk stěna/stěna</t>
  </si>
  <si>
    <t>-1176696040</t>
  </si>
  <si>
    <t>0,15*12+1,85*2</t>
  </si>
  <si>
    <t>177</t>
  </si>
  <si>
    <t>781474115</t>
  </si>
  <si>
    <t xml:space="preserve">Montáž obkladů vnitřních stěn z dlaždic keramických lepených flexibilním lepidlem </t>
  </si>
  <si>
    <t>84827452</t>
  </si>
  <si>
    <t>https://podminky.urs.cz/item/CS_URS_2023_01/781474115</t>
  </si>
  <si>
    <t>178</t>
  </si>
  <si>
    <t>59761039</t>
  </si>
  <si>
    <t>obklad keramický - výběr dle investora</t>
  </si>
  <si>
    <t>-769183396</t>
  </si>
  <si>
    <t>66,024*1,1 'Přepočtené koeficientem množství</t>
  </si>
  <si>
    <t>179</t>
  </si>
  <si>
    <t>781494111</t>
  </si>
  <si>
    <t>Obklad - dokončující práce profily ukončovací plastové lepené flexibilním lepidlem rohové</t>
  </si>
  <si>
    <t>1559052570</t>
  </si>
  <si>
    <t>https://podminky.urs.cz/item/CS_URS_2023_01/781494111</t>
  </si>
  <si>
    <t>1+0,15+1,3+1+0,15+1,3</t>
  </si>
  <si>
    <t>180</t>
  </si>
  <si>
    <t>781494511</t>
  </si>
  <si>
    <t>Obklad - dokončující práce profily ukončovací plastové lepené flexibilním lepidlem ukončovací</t>
  </si>
  <si>
    <t>1721750278</t>
  </si>
  <si>
    <t>https://podminky.urs.cz/item/CS_URS_2023_01/781494511</t>
  </si>
  <si>
    <t>2,5+2,5+1,8+1,8+2,15+2,15+1,8+1,8-1-1-0,5-0,5+0,2*4</t>
  </si>
  <si>
    <t>3,5+3,5+1,215+1,215+2,1+2,1+1,525+1,725-0,5-0,5+0,45+0,45+0,45+0,45</t>
  </si>
  <si>
    <t>181</t>
  </si>
  <si>
    <t>781495115</t>
  </si>
  <si>
    <t>Obklad - dokončující práce ostatní práce spárování silikonem</t>
  </si>
  <si>
    <t>399967857</t>
  </si>
  <si>
    <t>https://podminky.urs.cz/item/CS_URS_2023_01/781495115</t>
  </si>
  <si>
    <t>2*8+1,3*2+1*4+0,15+0,15</t>
  </si>
  <si>
    <t>1,1*2+2*6+1+1+1,3+1,3+0,15+0,15</t>
  </si>
  <si>
    <t>182</t>
  </si>
  <si>
    <t>781495117</t>
  </si>
  <si>
    <t>Obklad - dokončující práce ostatní práce spárování akrylem</t>
  </si>
  <si>
    <t>-1570322503</t>
  </si>
  <si>
    <t>https://podminky.urs.cz/item/CS_URS_2023_01/781495117</t>
  </si>
  <si>
    <t>0,885*2+1,725+1,725+0,9+0,9</t>
  </si>
  <si>
    <t>183</t>
  </si>
  <si>
    <t>781734111</t>
  </si>
  <si>
    <t>Montáž obkladů vnějších stěn z obkladaček nebo obkladových pásků cihelných lepených flexibilním lepidlem do 50 ks/m2</t>
  </si>
  <si>
    <t>1350640805</t>
  </si>
  <si>
    <t>https://podminky.urs.cz/item/CS_URS_2023_01/781734111</t>
  </si>
  <si>
    <t>184</t>
  </si>
  <si>
    <t>59623114</t>
  </si>
  <si>
    <t>pásek obkladový cihlový hladký 240x71x14mm - výběr dle investora</t>
  </si>
  <si>
    <t>-635336440</t>
  </si>
  <si>
    <t>22*52,8 'Přepočtené koeficientem množství</t>
  </si>
  <si>
    <t>185</t>
  </si>
  <si>
    <t>998781202</t>
  </si>
  <si>
    <t>Přesun hmot pro obklady keramické stanovený procentní sazbou (%) z ceny vodorovná dopravní vzdálenost do 50 m v objektech výšky přes 6 do 12 m</t>
  </si>
  <si>
    <t>-269834951</t>
  </si>
  <si>
    <t>https://podminky.urs.cz/item/CS_URS_2023_01/998781202</t>
  </si>
  <si>
    <t>783</t>
  </si>
  <si>
    <t>Dokončovací práce - nátěry</t>
  </si>
  <si>
    <t>186</t>
  </si>
  <si>
    <t>783218111</t>
  </si>
  <si>
    <t>Lazurovací nátěr tesařských konstrukcí dvojnásobný syntetický</t>
  </si>
  <si>
    <t>-1527603833</t>
  </si>
  <si>
    <t>https://podminky.urs.cz/item/CS_URS_2023_01/783218111</t>
  </si>
  <si>
    <t>Palubky na střeše</t>
  </si>
  <si>
    <t>784</t>
  </si>
  <si>
    <t>Dokončovací práce - malby a tapety</t>
  </si>
  <si>
    <t>187</t>
  </si>
  <si>
    <t>784181121</t>
  </si>
  <si>
    <t>Penetrace podkladu jednonásobná hloubková akrylátová bezbarvá v místnostech výšky do 3,80 m</t>
  </si>
  <si>
    <t>-1348443170</t>
  </si>
  <si>
    <t>https://podminky.urs.cz/item/CS_URS_2023_01/784181121</t>
  </si>
  <si>
    <t>78,478+365,3+88,122+8</t>
  </si>
  <si>
    <t>188</t>
  </si>
  <si>
    <t>784211101</t>
  </si>
  <si>
    <t>Malby z malířských směsí oděruvzdorných za mokra dvojnásobné, bílé za mokra oděruvzdorné výborně v místnostech výšky do 3,80 m</t>
  </si>
  <si>
    <t>1076486973</t>
  </si>
  <si>
    <t>https://podminky.urs.cz/item/CS_URS_2023_01/784211101</t>
  </si>
  <si>
    <t>VRN</t>
  </si>
  <si>
    <t>Vedlejší rozpočtové náklady</t>
  </si>
  <si>
    <t>VRN1</t>
  </si>
  <si>
    <t>Průzkumné, geodetické a projektové práce</t>
  </si>
  <si>
    <t>189</t>
  </si>
  <si>
    <t>012002000</t>
  </si>
  <si>
    <t>Geodetické práce</t>
  </si>
  <si>
    <t>…</t>
  </si>
  <si>
    <t>1024</t>
  </si>
  <si>
    <t>-1333983493</t>
  </si>
  <si>
    <t>https://podminky.urs.cz/item/CS_URS_2023_01/012002000</t>
  </si>
  <si>
    <t>190</t>
  </si>
  <si>
    <t>012002000/R</t>
  </si>
  <si>
    <t>Vytýčení stávajících inženýrských sítí</t>
  </si>
  <si>
    <t>-1844095640</t>
  </si>
  <si>
    <t>191</t>
  </si>
  <si>
    <t>013254000</t>
  </si>
  <si>
    <t>Dokumentace skutečného provedení stavby</t>
  </si>
  <si>
    <t>686749695</t>
  </si>
  <si>
    <t>https://podminky.urs.cz/item/CS_URS_2023_01/013254000</t>
  </si>
  <si>
    <t>VRN3</t>
  </si>
  <si>
    <t>Zařízení staveniště</t>
  </si>
  <si>
    <t>192</t>
  </si>
  <si>
    <t>030001000</t>
  </si>
  <si>
    <t>789308190</t>
  </si>
  <si>
    <t>https://podminky.urs.cz/item/CS_URS_2023_01/030001000</t>
  </si>
  <si>
    <t>193</t>
  </si>
  <si>
    <t>033002000</t>
  </si>
  <si>
    <t xml:space="preserve">Připojení staveniště na inženýrské sítě </t>
  </si>
  <si>
    <t>-1018985698</t>
  </si>
  <si>
    <t>https://podminky.urs.cz/item/CS_URS_2023_01/033002000</t>
  </si>
  <si>
    <t>194</t>
  </si>
  <si>
    <t>033002000/R</t>
  </si>
  <si>
    <t>Náklady na energie (voda, elektro, apod...)</t>
  </si>
  <si>
    <t>-1133083812</t>
  </si>
  <si>
    <t>195</t>
  </si>
  <si>
    <t>034002000</t>
  </si>
  <si>
    <t>Zabezpečení staveniště</t>
  </si>
  <si>
    <t>-536908948</t>
  </si>
  <si>
    <t>https://podminky.urs.cz/item/CS_URS_2023_01/034002000</t>
  </si>
  <si>
    <t>VRN4</t>
  </si>
  <si>
    <t>Inženýrská činnost</t>
  </si>
  <si>
    <t>196</t>
  </si>
  <si>
    <t>043002000</t>
  </si>
  <si>
    <t>Zpracování veškerých dokladů potřebných k předání díla a kolaudaci (revize, posudky, čestná prohlášení, atesty, apod...)</t>
  </si>
  <si>
    <t>1366163257</t>
  </si>
  <si>
    <t>https://podminky.urs.cz/item/CS_URS_2023_01/043002000</t>
  </si>
  <si>
    <t>197</t>
  </si>
  <si>
    <t>045002000</t>
  </si>
  <si>
    <t>Kompletační a koordinační činnost</t>
  </si>
  <si>
    <t>-744661746</t>
  </si>
  <si>
    <t>https://podminky.urs.cz/item/CS_URS_2023_01/045002000</t>
  </si>
  <si>
    <t>VRN5</t>
  </si>
  <si>
    <t>Finanční náklady</t>
  </si>
  <si>
    <t>VRN9</t>
  </si>
  <si>
    <t>Ostatní náklady</t>
  </si>
  <si>
    <t>198</t>
  </si>
  <si>
    <t>094104000/R</t>
  </si>
  <si>
    <t>Splnění požadavků BOZP na staveništi</t>
  </si>
  <si>
    <t>289622392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</si>
  <si>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</si>
  <si>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</si>
  <si>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</si>
  <si>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</si>
  <si>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  <charset val="238"/>
      </rPr>
      <t xml:space="preserve">Rekapitulace stavby </t>
    </r>
    <r>
      <rPr>
        <sz val="8"/>
        <rFont val="Arial CE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</si>
  <si>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  <charset val="238"/>
      </rPr>
      <t>Rekapitulace stavby</t>
    </r>
    <r>
      <rPr>
        <sz val="8"/>
        <rFont val="Arial CE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</si>
  <si>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</si>
  <si>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</si>
  <si>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  <charset val="238"/>
      </rPr>
      <t>Rekapitulace objektů stavby a soupisů prací</t>
    </r>
    <r>
      <rPr>
        <sz val="8"/>
        <rFont val="Arial CE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</si>
  <si>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</si>
  <si>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</si>
  <si>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</si>
  <si>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</si>
  <si>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</si>
  <si>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</si>
  <si>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</si>
  <si>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</si>
  <si>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</si>
  <si>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</si>
  <si>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</si>
  <si>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</si>
  <si>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</si>
  <si>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  <charset val="238"/>
      </rPr>
      <t xml:space="preserve">Soupis prací </t>
    </r>
    <r>
      <rPr>
        <sz val="8"/>
        <rFont val="Arial CE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</si>
  <si>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</si>
  <si>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  <charset val="238"/>
      </rPr>
      <t>Krycí list soupisu</t>
    </r>
    <r>
      <rPr>
        <sz val="8"/>
        <rFont val="Arial CE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</si>
  <si>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</si>
  <si>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  <charset val="238"/>
      </rPr>
      <t>Rekapitulace členění soupisu prací</t>
    </r>
    <r>
      <rPr>
        <sz val="8"/>
        <rFont val="Arial CE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</si>
  <si>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</si>
  <si>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  <charset val="238"/>
      </rPr>
      <t xml:space="preserve">Soupis prací </t>
    </r>
    <r>
      <rPr>
        <sz val="8"/>
        <rFont val="Arial CE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</si>
  <si>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</si>
  <si>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</si>
  <si>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</si>
  <si>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</si>
  <si>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</si>
  <si>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</si>
  <si>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</si>
  <si>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</si>
  <si>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</si>
  <si>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</si>
  <si>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</si>
  <si>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</si>
  <si>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</si>
  <si>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</si>
  <si>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</si>
  <si>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</si>
  <si>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</si>
  <si>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</si>
  <si>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</si>
  <si>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</si>
  <si>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</si>
  <si>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</si>
  <si>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</si>
  <si>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</si>
  <si>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</si>
  <si>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</si>
  <si>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</si>
  <si>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</si>
  <si>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</si>
  <si>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</si>
  <si>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</si>
  <si>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</si>
  <si>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</si>
  <si>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</si>
  <si>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</si>
  <si>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</si>
  <si>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</si>
  <si>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</si>
  <si>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</si>
  <si>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</si>
  <si>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</si>
  <si>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</si>
  <si>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</si>
  <si>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</si>
  <si>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</si>
  <si>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</si>
  <si>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</si>
  <si>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</si>
  <si>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</si>
  <si>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</si>
  <si>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</si>
  <si>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</si>
  <si>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</si>
  <si>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</si>
  <si>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</si>
  <si>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</si>
  <si>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</si>
  <si>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</si>
  <si>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</si>
  <si>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</si>
  <si>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</si>
  <si>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</si>
  <si>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</si>
  <si>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</si>
  <si>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</si>
  <si>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</si>
  <si>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</si>
  <si>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</si>
  <si>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</si>
  <si>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</si>
  <si>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</si>
  <si>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</si>
  <si>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</si>
  <si>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</si>
  <si>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</si>
  <si>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</si>
  <si>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</si>
  <si>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</si>
  <si>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</si>
  <si>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</si>
  <si>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</si>
  <si>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</si>
  <si>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</si>
  <si>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</si>
  <si>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</si>
  <si>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</si>
  <si>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</si>
  <si>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</si>
  <si>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</si>
  <si>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</si>
  <si>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</si>
  <si>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</si>
  <si>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</si>
  <si>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</si>
  <si>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</si>
  <si>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</si>
  <si>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</si>
  <si>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</si>
  <si>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</si>
  <si>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</si>
  <si>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</si>
  <si>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</si>
  <si>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</si>
  <si>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</si>
  <si>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</si>
  <si>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</si>
  <si>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</si>
  <si>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</si>
  <si>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</si>
  <si>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</si>
  <si>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</si>
  <si>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</si>
  <si>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</si>
  <si>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</si>
  <si>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</si>
  <si>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</si>
  <si>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</si>
  <si>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</si>
  <si>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</si>
  <si>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</si>
  <si>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</si>
  <si>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</si>
  <si>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</si>
  <si>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</si>
  <si>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</si>
  <si>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</si>
  <si>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</si>
  <si>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</si>
  <si>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</si>
  <si>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</si>
  <si>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</si>
  <si>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</si>
  <si>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</si>
  <si>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</si>
  <si>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</si>
  <si>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</si>
  <si>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</si>
  <si>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</si>
  <si>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</si>
  <si>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</si>
  <si>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</si>
  <si>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</si>
  <si>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</si>
  <si>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</si>
  <si>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</si>
  <si>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</si>
  <si>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</si>
  <si>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</si>
  <si>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</si>
  <si>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</si>
  <si>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</si>
  <si>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</si>
  <si>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</si>
  <si>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</si>
  <si>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</si>
  <si>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</si>
  <si>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xxxx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</si>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</sst>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79797"/>
      <name val="Arial CE"/>
      <family val="2"/>
      <charset val="238"/>
    </font>
    <font>
      <i/>
      <u/>
      <sz val="7"/>
      <color rgb="FF979797"/>
      <name val="Calibri"/>
      <family val="2"/>
      <charset val="238"/>
      <scheme val="minor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Arial CE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166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167" fontId="20" fillId="0" borderId="23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35" fillId="0" borderId="23" xfId="0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center" vertical="center" wrapText="1"/>
    </xf>
    <xf numFmtId="167" fontId="35" fillId="0" borderId="23" xfId="0" applyNumberFormat="1" applyFont="1" applyBorder="1" applyAlignment="1">
      <alignment vertical="center"/>
    </xf>
    <xf numFmtId="4" fontId="35" fillId="0" borderId="23" xfId="0" applyNumberFormat="1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166" fontId="21" fillId="0" borderId="21" xfId="0" applyNumberFormat="1" applyFont="1" applyBorder="1" applyAlignment="1">
      <alignment vertical="center"/>
    </xf>
    <xf numFmtId="166" fontId="21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  <xf numFmtId="0" fontId="46" fillId="0" borderId="0" xfId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3_01/612142001" TargetMode="External"/><Relationship Id="rId117" Type="http://schemas.openxmlformats.org/officeDocument/2006/relationships/hyperlink" Target="https://podminky.urs.cz/item/CS_URS_2023_01/781474115" TargetMode="External"/><Relationship Id="rId21" Type="http://schemas.openxmlformats.org/officeDocument/2006/relationships/hyperlink" Target="https://podminky.urs.cz/item/CS_URS_2023_01/212755214" TargetMode="External"/><Relationship Id="rId42" Type="http://schemas.openxmlformats.org/officeDocument/2006/relationships/hyperlink" Target="https://podminky.urs.cz/item/CS_URS_2023_01/634112126" TargetMode="External"/><Relationship Id="rId47" Type="http://schemas.openxmlformats.org/officeDocument/2006/relationships/hyperlink" Target="https://podminky.urs.cz/item/CS_URS_2023_01/949101111" TargetMode="External"/><Relationship Id="rId63" Type="http://schemas.openxmlformats.org/officeDocument/2006/relationships/hyperlink" Target="https://podminky.urs.cz/item/CS_URS_2023_01/762332133" TargetMode="External"/><Relationship Id="rId68" Type="http://schemas.openxmlformats.org/officeDocument/2006/relationships/hyperlink" Target="https://podminky.urs.cz/item/CS_URS_2023_01/998762202" TargetMode="External"/><Relationship Id="rId84" Type="http://schemas.openxmlformats.org/officeDocument/2006/relationships/hyperlink" Target="https://podminky.urs.cz/item/CS_URS_2023_01/765123122" TargetMode="External"/><Relationship Id="rId89" Type="http://schemas.openxmlformats.org/officeDocument/2006/relationships/hyperlink" Target="https://podminky.urs.cz/item/CS_URS_2023_01/766622216" TargetMode="External"/><Relationship Id="rId112" Type="http://schemas.openxmlformats.org/officeDocument/2006/relationships/hyperlink" Target="https://podminky.urs.cz/item/CS_URS_2023_01/776121112" TargetMode="External"/><Relationship Id="rId133" Type="http://schemas.openxmlformats.org/officeDocument/2006/relationships/hyperlink" Target="https://podminky.urs.cz/item/CS_URS_2023_01/045002000" TargetMode="External"/><Relationship Id="rId16" Type="http://schemas.openxmlformats.org/officeDocument/2006/relationships/hyperlink" Target="https://podminky.urs.cz/item/CS_URS_2023_01/273351122" TargetMode="External"/><Relationship Id="rId107" Type="http://schemas.openxmlformats.org/officeDocument/2006/relationships/hyperlink" Target="https://podminky.urs.cz/item/CS_URS_2023_01/771574112" TargetMode="External"/><Relationship Id="rId11" Type="http://schemas.openxmlformats.org/officeDocument/2006/relationships/hyperlink" Target="https://podminky.urs.cz/item/CS_URS_2023_01/274311511" TargetMode="External"/><Relationship Id="rId32" Type="http://schemas.openxmlformats.org/officeDocument/2006/relationships/hyperlink" Target="https://podminky.urs.cz/item/CS_URS_2023_01/622143003" TargetMode="External"/><Relationship Id="rId37" Type="http://schemas.openxmlformats.org/officeDocument/2006/relationships/hyperlink" Target="https://podminky.urs.cz/item/CS_URS_2023_01/632451234" TargetMode="External"/><Relationship Id="rId53" Type="http://schemas.openxmlformats.org/officeDocument/2006/relationships/hyperlink" Target="https://podminky.urs.cz/item/CS_URS_2023_01/711142559" TargetMode="External"/><Relationship Id="rId58" Type="http://schemas.openxmlformats.org/officeDocument/2006/relationships/hyperlink" Target="https://podminky.urs.cz/item/CS_URS_2023_01/713151121" TargetMode="External"/><Relationship Id="rId74" Type="http://schemas.openxmlformats.org/officeDocument/2006/relationships/hyperlink" Target="https://podminky.urs.cz/item/CS_URS_2023_01/764011611" TargetMode="External"/><Relationship Id="rId79" Type="http://schemas.openxmlformats.org/officeDocument/2006/relationships/hyperlink" Target="https://podminky.urs.cz/item/CS_URS_2023_01/764518622" TargetMode="External"/><Relationship Id="rId102" Type="http://schemas.openxmlformats.org/officeDocument/2006/relationships/hyperlink" Target="https://podminky.urs.cz/item/CS_URS_2023_01/771121011" TargetMode="External"/><Relationship Id="rId123" Type="http://schemas.openxmlformats.org/officeDocument/2006/relationships/hyperlink" Target="https://podminky.urs.cz/item/CS_URS_2023_01/998781202" TargetMode="External"/><Relationship Id="rId128" Type="http://schemas.openxmlformats.org/officeDocument/2006/relationships/hyperlink" Target="https://podminky.urs.cz/item/CS_URS_2023_01/013254000" TargetMode="External"/><Relationship Id="rId5" Type="http://schemas.openxmlformats.org/officeDocument/2006/relationships/hyperlink" Target="https://podminky.urs.cz/item/CS_URS_2023_01/162751114" TargetMode="External"/><Relationship Id="rId90" Type="http://schemas.openxmlformats.org/officeDocument/2006/relationships/hyperlink" Target="https://podminky.urs.cz/item/CS_URS_2023_01/766641131" TargetMode="External"/><Relationship Id="rId95" Type="http://schemas.openxmlformats.org/officeDocument/2006/relationships/hyperlink" Target="https://podminky.urs.cz/item/CS_URS_2023_01/766682111" TargetMode="External"/><Relationship Id="rId14" Type="http://schemas.openxmlformats.org/officeDocument/2006/relationships/hyperlink" Target="https://podminky.urs.cz/item/CS_URS_2023_01/271532212" TargetMode="External"/><Relationship Id="rId22" Type="http://schemas.openxmlformats.org/officeDocument/2006/relationships/hyperlink" Target="https://podminky.urs.cz/item/CS_URS_2023_01/211531111" TargetMode="External"/><Relationship Id="rId27" Type="http://schemas.openxmlformats.org/officeDocument/2006/relationships/hyperlink" Target="https://podminky.urs.cz/item/CS_URS_2023_01/612131121" TargetMode="External"/><Relationship Id="rId30" Type="http://schemas.openxmlformats.org/officeDocument/2006/relationships/hyperlink" Target="https://podminky.urs.cz/item/CS_URS_2023_01/622321121" TargetMode="External"/><Relationship Id="rId35" Type="http://schemas.openxmlformats.org/officeDocument/2006/relationships/hyperlink" Target="https://podminky.urs.cz/item/CS_URS_2023_01/622151031" TargetMode="External"/><Relationship Id="rId43" Type="http://schemas.openxmlformats.org/officeDocument/2006/relationships/hyperlink" Target="https://podminky.urs.cz/item/CS_URS_2023_01/953331111" TargetMode="External"/><Relationship Id="rId48" Type="http://schemas.openxmlformats.org/officeDocument/2006/relationships/hyperlink" Target="https://podminky.urs.cz/item/CS_URS_2023_01/952901111" TargetMode="External"/><Relationship Id="rId56" Type="http://schemas.openxmlformats.org/officeDocument/2006/relationships/hyperlink" Target="https://podminky.urs.cz/item/CS_URS_2023_01/713121121" TargetMode="External"/><Relationship Id="rId64" Type="http://schemas.openxmlformats.org/officeDocument/2006/relationships/hyperlink" Target="https://podminky.urs.cz/item/CS_URS_2023_01/762342214" TargetMode="External"/><Relationship Id="rId69" Type="http://schemas.openxmlformats.org/officeDocument/2006/relationships/hyperlink" Target="https://podminky.urs.cz/item/CS_URS_2023_01/763121590" TargetMode="External"/><Relationship Id="rId77" Type="http://schemas.openxmlformats.org/officeDocument/2006/relationships/hyperlink" Target="https://podminky.urs.cz/item/CS_URS_2023_01/764511602" TargetMode="External"/><Relationship Id="rId100" Type="http://schemas.openxmlformats.org/officeDocument/2006/relationships/hyperlink" Target="https://podminky.urs.cz/item/CS_URS_2023_01/766660730" TargetMode="External"/><Relationship Id="rId105" Type="http://schemas.openxmlformats.org/officeDocument/2006/relationships/hyperlink" Target="https://podminky.urs.cz/item/CS_URS_2023_01/771591242" TargetMode="External"/><Relationship Id="rId113" Type="http://schemas.openxmlformats.org/officeDocument/2006/relationships/hyperlink" Target="https://podminky.urs.cz/item/CS_URS_2023_01/776231111" TargetMode="External"/><Relationship Id="rId118" Type="http://schemas.openxmlformats.org/officeDocument/2006/relationships/hyperlink" Target="https://podminky.urs.cz/item/CS_URS_2023_01/781494111" TargetMode="External"/><Relationship Id="rId126" Type="http://schemas.openxmlformats.org/officeDocument/2006/relationships/hyperlink" Target="https://podminky.urs.cz/item/CS_URS_2023_01/784211101" TargetMode="External"/><Relationship Id="rId134" Type="http://schemas.openxmlformats.org/officeDocument/2006/relationships/hyperlink" Target="http://www.stavebnikalkulace.cz/" TargetMode="External"/><Relationship Id="rId8" Type="http://schemas.openxmlformats.org/officeDocument/2006/relationships/hyperlink" Target="https://podminky.urs.cz/item/CS_URS_2023_01/174151101" TargetMode="External"/><Relationship Id="rId51" Type="http://schemas.openxmlformats.org/officeDocument/2006/relationships/hyperlink" Target="https://podminky.urs.cz/item/CS_URS_2023_01/711112001" TargetMode="External"/><Relationship Id="rId72" Type="http://schemas.openxmlformats.org/officeDocument/2006/relationships/hyperlink" Target="https://podminky.urs.cz/item/CS_URS_2023_01/763161741" TargetMode="External"/><Relationship Id="rId80" Type="http://schemas.openxmlformats.org/officeDocument/2006/relationships/hyperlink" Target="https://podminky.urs.cz/item/CS_URS_2023_01/998764202" TargetMode="External"/><Relationship Id="rId85" Type="http://schemas.openxmlformats.org/officeDocument/2006/relationships/hyperlink" Target="https://podminky.urs.cz/item/CS_URS_2023_01/765123312" TargetMode="External"/><Relationship Id="rId93" Type="http://schemas.openxmlformats.org/officeDocument/2006/relationships/hyperlink" Target="https://podminky.urs.cz/item/CS_URS_2023_01/766629214" TargetMode="External"/><Relationship Id="rId98" Type="http://schemas.openxmlformats.org/officeDocument/2006/relationships/hyperlink" Target="https://podminky.urs.cz/item/CS_URS_2023_01/766660172" TargetMode="External"/><Relationship Id="rId121" Type="http://schemas.openxmlformats.org/officeDocument/2006/relationships/hyperlink" Target="https://podminky.urs.cz/item/CS_URS_2023_01/781495117" TargetMode="External"/><Relationship Id="rId3" Type="http://schemas.openxmlformats.org/officeDocument/2006/relationships/hyperlink" Target="https://podminky.urs.cz/item/CS_URS_2023_01/132251102" TargetMode="External"/><Relationship Id="rId12" Type="http://schemas.openxmlformats.org/officeDocument/2006/relationships/hyperlink" Target="https://podminky.urs.cz/item/CS_URS_2023_01/279113135" TargetMode="External"/><Relationship Id="rId17" Type="http://schemas.openxmlformats.org/officeDocument/2006/relationships/hyperlink" Target="https://podminky.urs.cz/item/CS_URS_2023_01/273362021" TargetMode="External"/><Relationship Id="rId25" Type="http://schemas.openxmlformats.org/officeDocument/2006/relationships/hyperlink" Target="https://podminky.urs.cz/item/CS_URS_2023_01/611321141" TargetMode="External"/><Relationship Id="rId33" Type="http://schemas.openxmlformats.org/officeDocument/2006/relationships/hyperlink" Target="https://podminky.urs.cz/item/CS_URS_2023_01/622143004" TargetMode="External"/><Relationship Id="rId38" Type="http://schemas.openxmlformats.org/officeDocument/2006/relationships/hyperlink" Target="https://podminky.urs.cz/item/CS_URS_2023_01/632451292" TargetMode="External"/><Relationship Id="rId46" Type="http://schemas.openxmlformats.org/officeDocument/2006/relationships/hyperlink" Target="https://podminky.urs.cz/item/CS_URS_2023_01/941211811" TargetMode="External"/><Relationship Id="rId59" Type="http://schemas.openxmlformats.org/officeDocument/2006/relationships/hyperlink" Target="https://podminky.urs.cz/item/CS_URS_2023_01/998713202" TargetMode="External"/><Relationship Id="rId67" Type="http://schemas.openxmlformats.org/officeDocument/2006/relationships/hyperlink" Target="https://podminky.urs.cz/item/CS_URS_2023_01/762395000" TargetMode="External"/><Relationship Id="rId103" Type="http://schemas.openxmlformats.org/officeDocument/2006/relationships/hyperlink" Target="https://podminky.urs.cz/item/CS_URS_2023_01/771591112" TargetMode="External"/><Relationship Id="rId108" Type="http://schemas.openxmlformats.org/officeDocument/2006/relationships/hyperlink" Target="https://podminky.urs.cz/item/CS_URS_2023_01/771474112" TargetMode="External"/><Relationship Id="rId116" Type="http://schemas.openxmlformats.org/officeDocument/2006/relationships/hyperlink" Target="https://podminky.urs.cz/item/CS_URS_2023_01/781131112" TargetMode="External"/><Relationship Id="rId124" Type="http://schemas.openxmlformats.org/officeDocument/2006/relationships/hyperlink" Target="https://podminky.urs.cz/item/CS_URS_2023_01/783218111" TargetMode="External"/><Relationship Id="rId129" Type="http://schemas.openxmlformats.org/officeDocument/2006/relationships/hyperlink" Target="https://podminky.urs.cz/item/CS_URS_2023_01/030001000" TargetMode="External"/><Relationship Id="rId20" Type="http://schemas.openxmlformats.org/officeDocument/2006/relationships/hyperlink" Target="https://podminky.urs.cz/item/CS_URS_2023_01/211971110" TargetMode="External"/><Relationship Id="rId41" Type="http://schemas.openxmlformats.org/officeDocument/2006/relationships/hyperlink" Target="https://podminky.urs.cz/item/CS_URS_2023_01/632481213" TargetMode="External"/><Relationship Id="rId54" Type="http://schemas.openxmlformats.org/officeDocument/2006/relationships/hyperlink" Target="https://podminky.urs.cz/item/CS_URS_2023_01/998711202" TargetMode="External"/><Relationship Id="rId62" Type="http://schemas.openxmlformats.org/officeDocument/2006/relationships/hyperlink" Target="https://podminky.urs.cz/item/CS_URS_2023_01/762332132" TargetMode="External"/><Relationship Id="rId70" Type="http://schemas.openxmlformats.org/officeDocument/2006/relationships/hyperlink" Target="https://podminky.urs.cz/item/CS_URS_2023_01/763131751" TargetMode="External"/><Relationship Id="rId75" Type="http://schemas.openxmlformats.org/officeDocument/2006/relationships/hyperlink" Target="https://podminky.urs.cz/item/CS_URS_2023_01/764212662" TargetMode="External"/><Relationship Id="rId83" Type="http://schemas.openxmlformats.org/officeDocument/2006/relationships/hyperlink" Target="https://podminky.urs.cz/item/CS_URS_2023_01/765123111" TargetMode="External"/><Relationship Id="rId88" Type="http://schemas.openxmlformats.org/officeDocument/2006/relationships/hyperlink" Target="https://podminky.urs.cz/item/CS_URS_2023_01/998765202" TargetMode="External"/><Relationship Id="rId91" Type="http://schemas.openxmlformats.org/officeDocument/2006/relationships/hyperlink" Target="https://podminky.urs.cz/item/CS_URS_2023_01/766641141" TargetMode="External"/><Relationship Id="rId96" Type="http://schemas.openxmlformats.org/officeDocument/2006/relationships/hyperlink" Target="https://podminky.urs.cz/item/CS_URS_2023_01/766682112" TargetMode="External"/><Relationship Id="rId111" Type="http://schemas.openxmlformats.org/officeDocument/2006/relationships/hyperlink" Target="https://podminky.urs.cz/item/CS_URS_2023_01/998771202" TargetMode="External"/><Relationship Id="rId132" Type="http://schemas.openxmlformats.org/officeDocument/2006/relationships/hyperlink" Target="https://podminky.urs.cz/item/CS_URS_2023_01/043002000" TargetMode="External"/><Relationship Id="rId1" Type="http://schemas.openxmlformats.org/officeDocument/2006/relationships/hyperlink" Target="https://podminky.urs.cz/item/CS_URS_2023_01/121151113" TargetMode="External"/><Relationship Id="rId6" Type="http://schemas.openxmlformats.org/officeDocument/2006/relationships/hyperlink" Target="https://podminky.urs.cz/item/CS_URS_2023_01/171251201" TargetMode="External"/><Relationship Id="rId15" Type="http://schemas.openxmlformats.org/officeDocument/2006/relationships/hyperlink" Target="https://podminky.urs.cz/item/CS_URS_2023_01/273351121" TargetMode="External"/><Relationship Id="rId23" Type="http://schemas.openxmlformats.org/officeDocument/2006/relationships/hyperlink" Target="https://podminky.urs.cz/item/CS_URS_2023_01/417321414" TargetMode="External"/><Relationship Id="rId28" Type="http://schemas.openxmlformats.org/officeDocument/2006/relationships/hyperlink" Target="https://podminky.urs.cz/item/CS_URS_2023_01/612311131" TargetMode="External"/><Relationship Id="rId36" Type="http://schemas.openxmlformats.org/officeDocument/2006/relationships/hyperlink" Target="https://podminky.urs.cz/item/CS_URS_2023_01/622531012" TargetMode="External"/><Relationship Id="rId49" Type="http://schemas.openxmlformats.org/officeDocument/2006/relationships/hyperlink" Target="https://podminky.urs.cz/item/CS_URS_2023_01/998011002" TargetMode="External"/><Relationship Id="rId57" Type="http://schemas.openxmlformats.org/officeDocument/2006/relationships/hyperlink" Target="https://podminky.urs.cz/item/CS_URS_2023_01/713151111" TargetMode="External"/><Relationship Id="rId106" Type="http://schemas.openxmlformats.org/officeDocument/2006/relationships/hyperlink" Target="https://podminky.urs.cz/item/CS_URS_2023_01/771591264" TargetMode="External"/><Relationship Id="rId114" Type="http://schemas.openxmlformats.org/officeDocument/2006/relationships/hyperlink" Target="https://podminky.urs.cz/item/CS_URS_2023_01/998776202" TargetMode="External"/><Relationship Id="rId119" Type="http://schemas.openxmlformats.org/officeDocument/2006/relationships/hyperlink" Target="https://podminky.urs.cz/item/CS_URS_2023_01/781494511" TargetMode="External"/><Relationship Id="rId127" Type="http://schemas.openxmlformats.org/officeDocument/2006/relationships/hyperlink" Target="https://podminky.urs.cz/item/CS_URS_2023_01/012002000" TargetMode="External"/><Relationship Id="rId10" Type="http://schemas.openxmlformats.org/officeDocument/2006/relationships/hyperlink" Target="https://podminky.urs.cz/item/CS_URS_2023_01/274351122" TargetMode="External"/><Relationship Id="rId31" Type="http://schemas.openxmlformats.org/officeDocument/2006/relationships/hyperlink" Target="https://podminky.urs.cz/item/CS_URS_2023_01/622142001" TargetMode="External"/><Relationship Id="rId44" Type="http://schemas.openxmlformats.org/officeDocument/2006/relationships/hyperlink" Target="https://podminky.urs.cz/item/CS_URS_2023_01/941211111" TargetMode="External"/><Relationship Id="rId52" Type="http://schemas.openxmlformats.org/officeDocument/2006/relationships/hyperlink" Target="https://podminky.urs.cz/item/CS_URS_2023_01/711141559" TargetMode="External"/><Relationship Id="rId60" Type="http://schemas.openxmlformats.org/officeDocument/2006/relationships/hyperlink" Target="https://podminky.urs.cz/item/CS_URS_2023_01/762083122" TargetMode="External"/><Relationship Id="rId65" Type="http://schemas.openxmlformats.org/officeDocument/2006/relationships/hyperlink" Target="https://podminky.urs.cz/item/CS_URS_2023_01/762342511" TargetMode="External"/><Relationship Id="rId73" Type="http://schemas.openxmlformats.org/officeDocument/2006/relationships/hyperlink" Target="https://podminky.urs.cz/item/CS_URS_2023_01/998763402" TargetMode="External"/><Relationship Id="rId78" Type="http://schemas.openxmlformats.org/officeDocument/2006/relationships/hyperlink" Target="https://podminky.urs.cz/item/CS_URS_2023_01/764511642" TargetMode="External"/><Relationship Id="rId81" Type="http://schemas.openxmlformats.org/officeDocument/2006/relationships/hyperlink" Target="https://podminky.urs.cz/item/CS_URS_2023_01/765191021" TargetMode="External"/><Relationship Id="rId86" Type="http://schemas.openxmlformats.org/officeDocument/2006/relationships/hyperlink" Target="https://podminky.urs.cz/item/CS_URS_2023_01/765123512" TargetMode="External"/><Relationship Id="rId94" Type="http://schemas.openxmlformats.org/officeDocument/2006/relationships/hyperlink" Target="https://podminky.urs.cz/item/CS_URS_2023_01/766694116" TargetMode="External"/><Relationship Id="rId99" Type="http://schemas.openxmlformats.org/officeDocument/2006/relationships/hyperlink" Target="https://podminky.urs.cz/item/CS_URS_2023_01/766660729" TargetMode="External"/><Relationship Id="rId101" Type="http://schemas.openxmlformats.org/officeDocument/2006/relationships/hyperlink" Target="https://podminky.urs.cz/item/CS_URS_2023_01/998766202" TargetMode="External"/><Relationship Id="rId122" Type="http://schemas.openxmlformats.org/officeDocument/2006/relationships/hyperlink" Target="https://podminky.urs.cz/item/CS_URS_2023_01/781734111" TargetMode="External"/><Relationship Id="rId130" Type="http://schemas.openxmlformats.org/officeDocument/2006/relationships/hyperlink" Target="https://podminky.urs.cz/item/CS_URS_2023_01/033002000" TargetMode="External"/><Relationship Id="rId135" Type="http://schemas.openxmlformats.org/officeDocument/2006/relationships/drawing" Target="../drawings/drawing2.xml"/><Relationship Id="rId4" Type="http://schemas.openxmlformats.org/officeDocument/2006/relationships/hyperlink" Target="https://podminky.urs.cz/item/CS_URS_2023_01/132251252" TargetMode="External"/><Relationship Id="rId9" Type="http://schemas.openxmlformats.org/officeDocument/2006/relationships/hyperlink" Target="https://podminky.urs.cz/item/CS_URS_2023_01/274351121" TargetMode="External"/><Relationship Id="rId13" Type="http://schemas.openxmlformats.org/officeDocument/2006/relationships/hyperlink" Target="https://podminky.urs.cz/item/CS_URS_2023_01/279361821" TargetMode="External"/><Relationship Id="rId18" Type="http://schemas.openxmlformats.org/officeDocument/2006/relationships/hyperlink" Target="https://podminky.urs.cz/item/CS_URS_2023_01/273321411" TargetMode="External"/><Relationship Id="rId39" Type="http://schemas.openxmlformats.org/officeDocument/2006/relationships/hyperlink" Target="https://podminky.urs.cz/item/CS_URS_2023_01/633811111" TargetMode="External"/><Relationship Id="rId109" Type="http://schemas.openxmlformats.org/officeDocument/2006/relationships/hyperlink" Target="https://podminky.urs.cz/item/CS_URS_2023_01/771591115" TargetMode="External"/><Relationship Id="rId34" Type="http://schemas.openxmlformats.org/officeDocument/2006/relationships/hyperlink" Target="https://podminky.urs.cz/item/CS_URS_2023_01/622252002" TargetMode="External"/><Relationship Id="rId50" Type="http://schemas.openxmlformats.org/officeDocument/2006/relationships/hyperlink" Target="https://podminky.urs.cz/item/CS_URS_2023_01/711111001" TargetMode="External"/><Relationship Id="rId55" Type="http://schemas.openxmlformats.org/officeDocument/2006/relationships/hyperlink" Target="https://podminky.urs.cz/item/CS_URS_2023_01/713121111" TargetMode="External"/><Relationship Id="rId76" Type="http://schemas.openxmlformats.org/officeDocument/2006/relationships/hyperlink" Target="https://podminky.urs.cz/item/CS_URS_2023_01/764311606" TargetMode="External"/><Relationship Id="rId97" Type="http://schemas.openxmlformats.org/officeDocument/2006/relationships/hyperlink" Target="https://podminky.urs.cz/item/CS_URS_2023_01/766660171" TargetMode="External"/><Relationship Id="rId104" Type="http://schemas.openxmlformats.org/officeDocument/2006/relationships/hyperlink" Target="https://podminky.urs.cz/item/CS_URS_2023_01/771591241" TargetMode="External"/><Relationship Id="rId120" Type="http://schemas.openxmlformats.org/officeDocument/2006/relationships/hyperlink" Target="https://podminky.urs.cz/item/CS_URS_2023_01/781495115" TargetMode="External"/><Relationship Id="rId125" Type="http://schemas.openxmlformats.org/officeDocument/2006/relationships/hyperlink" Target="https://podminky.urs.cz/item/CS_URS_2023_01/784181121" TargetMode="External"/><Relationship Id="rId7" Type="http://schemas.openxmlformats.org/officeDocument/2006/relationships/hyperlink" Target="https://podminky.urs.cz/item/CS_URS_2023_01/171201231" TargetMode="External"/><Relationship Id="rId71" Type="http://schemas.openxmlformats.org/officeDocument/2006/relationships/hyperlink" Target="https://podminky.urs.cz/item/CS_URS_2023_01/763161721" TargetMode="External"/><Relationship Id="rId92" Type="http://schemas.openxmlformats.org/officeDocument/2006/relationships/hyperlink" Target="https://podminky.urs.cz/item/CS_URS_2023_01/766660451" TargetMode="External"/><Relationship Id="rId2" Type="http://schemas.openxmlformats.org/officeDocument/2006/relationships/hyperlink" Target="https://podminky.urs.cz/item/CS_URS_2023_01/122251102" TargetMode="External"/><Relationship Id="rId29" Type="http://schemas.openxmlformats.org/officeDocument/2006/relationships/hyperlink" Target="https://podminky.urs.cz/item/CS_URS_2023_01/622131101" TargetMode="External"/><Relationship Id="rId24" Type="http://schemas.openxmlformats.org/officeDocument/2006/relationships/hyperlink" Target="https://podminky.urs.cz/item/CS_URS_2023_01/629991011" TargetMode="External"/><Relationship Id="rId40" Type="http://schemas.openxmlformats.org/officeDocument/2006/relationships/hyperlink" Target="https://podminky.urs.cz/item/CS_URS_2023_01/632481212" TargetMode="External"/><Relationship Id="rId45" Type="http://schemas.openxmlformats.org/officeDocument/2006/relationships/hyperlink" Target="https://podminky.urs.cz/item/CS_URS_2023_01/941211211" TargetMode="External"/><Relationship Id="rId66" Type="http://schemas.openxmlformats.org/officeDocument/2006/relationships/hyperlink" Target="https://podminky.urs.cz/item/CS_URS_2023_01/762341660" TargetMode="External"/><Relationship Id="rId87" Type="http://schemas.openxmlformats.org/officeDocument/2006/relationships/hyperlink" Target="https://podminky.urs.cz/item/CS_URS_2023_01/765123912" TargetMode="External"/><Relationship Id="rId110" Type="http://schemas.openxmlformats.org/officeDocument/2006/relationships/hyperlink" Target="https://podminky.urs.cz/item/CS_URS_2023_01/771161021" TargetMode="External"/><Relationship Id="rId115" Type="http://schemas.openxmlformats.org/officeDocument/2006/relationships/hyperlink" Target="https://podminky.urs.cz/item/CS_URS_2023_01/781121011" TargetMode="External"/><Relationship Id="rId131" Type="http://schemas.openxmlformats.org/officeDocument/2006/relationships/hyperlink" Target="https://podminky.urs.cz/item/CS_URS_2023_01/034002000" TargetMode="External"/><Relationship Id="rId61" Type="http://schemas.openxmlformats.org/officeDocument/2006/relationships/hyperlink" Target="https://podminky.urs.cz/item/CS_URS_2023_01/762332131" TargetMode="External"/><Relationship Id="rId82" Type="http://schemas.openxmlformats.org/officeDocument/2006/relationships/hyperlink" Target="https://podminky.urs.cz/item/CS_URS_2023_01/765123012" TargetMode="External"/><Relationship Id="rId19" Type="http://schemas.openxmlformats.org/officeDocument/2006/relationships/hyperlink" Target="https://podminky.urs.cz/item/CS_URS_2023_01/212532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>
      <selection activeCell="E21" sqref="E21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50000000000003" customHeight="1" x14ac:dyDescent="0.2"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8" t="s">
        <v>6</v>
      </c>
      <c r="BT2" s="18" t="s">
        <v>7</v>
      </c>
    </row>
    <row r="3" spans="1:74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5" customHeight="1" x14ac:dyDescent="0.2">
      <c r="B4" s="21"/>
      <c r="D4" s="22" t="s">
        <v>9</v>
      </c>
      <c r="AR4" s="21"/>
      <c r="AS4" s="23" t="s">
        <v>10</v>
      </c>
      <c r="BS4" s="18" t="s">
        <v>11</v>
      </c>
    </row>
    <row r="5" spans="1:74" ht="12" customHeight="1" x14ac:dyDescent="0.2">
      <c r="B5" s="21"/>
      <c r="D5" s="24" t="s">
        <v>12</v>
      </c>
      <c r="K5" s="251" t="s">
        <v>13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21"/>
      <c r="BS5" s="18" t="s">
        <v>6</v>
      </c>
    </row>
    <row r="6" spans="1:74" ht="36.950000000000003" customHeight="1" x14ac:dyDescent="0.2">
      <c r="B6" s="21"/>
      <c r="D6" s="26" t="s">
        <v>14</v>
      </c>
      <c r="K6" s="253" t="s">
        <v>15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21"/>
      <c r="BS6" s="18" t="s">
        <v>6</v>
      </c>
    </row>
    <row r="7" spans="1:74" ht="12" customHeight="1" x14ac:dyDescent="0.2">
      <c r="B7" s="21"/>
      <c r="D7" s="27" t="s">
        <v>16</v>
      </c>
      <c r="K7" s="25" t="s">
        <v>17</v>
      </c>
      <c r="AK7" s="27" t="s">
        <v>18</v>
      </c>
      <c r="AN7" s="25" t="s">
        <v>17</v>
      </c>
      <c r="AR7" s="21"/>
      <c r="BS7" s="18" t="s">
        <v>6</v>
      </c>
    </row>
    <row r="8" spans="1:74" ht="12" customHeight="1" x14ac:dyDescent="0.2">
      <c r="B8" s="21"/>
      <c r="D8" s="27" t="s">
        <v>19</v>
      </c>
      <c r="K8" s="25" t="s">
        <v>20</v>
      </c>
      <c r="AK8" s="27" t="s">
        <v>21</v>
      </c>
      <c r="AN8" s="25" t="s">
        <v>22</v>
      </c>
      <c r="AR8" s="21"/>
      <c r="BS8" s="18" t="s">
        <v>6</v>
      </c>
    </row>
    <row r="9" spans="1:74" ht="14.45" customHeight="1" x14ac:dyDescent="0.2">
      <c r="B9" s="21"/>
      <c r="AR9" s="21"/>
      <c r="BS9" s="18" t="s">
        <v>6</v>
      </c>
    </row>
    <row r="10" spans="1:74" ht="12" customHeight="1" x14ac:dyDescent="0.2">
      <c r="B10" s="21"/>
      <c r="D10" s="27" t="s">
        <v>23</v>
      </c>
      <c r="AK10" s="27" t="s">
        <v>24</v>
      </c>
      <c r="AN10" s="25" t="s">
        <v>17</v>
      </c>
      <c r="AR10" s="21"/>
      <c r="BS10" s="18" t="s">
        <v>6</v>
      </c>
    </row>
    <row r="11" spans="1:74" ht="18.399999999999999" customHeight="1" x14ac:dyDescent="0.2">
      <c r="B11" s="21"/>
      <c r="E11" s="25" t="s">
        <v>1586</v>
      </c>
      <c r="AK11" s="27" t="s">
        <v>25</v>
      </c>
      <c r="AN11" s="25" t="s">
        <v>17</v>
      </c>
      <c r="AR11" s="21"/>
      <c r="BS11" s="18" t="s">
        <v>6</v>
      </c>
    </row>
    <row r="12" spans="1:74" ht="6.95" customHeight="1" x14ac:dyDescent="0.2">
      <c r="B12" s="21"/>
      <c r="AR12" s="21"/>
      <c r="BS12" s="18" t="s">
        <v>6</v>
      </c>
    </row>
    <row r="13" spans="1:74" ht="12" customHeight="1" x14ac:dyDescent="0.2">
      <c r="B13" s="21"/>
      <c r="D13" s="27" t="s">
        <v>26</v>
      </c>
      <c r="AK13" s="27" t="s">
        <v>24</v>
      </c>
      <c r="AN13" s="25" t="s">
        <v>17</v>
      </c>
      <c r="AR13" s="21"/>
      <c r="BS13" s="18" t="s">
        <v>6</v>
      </c>
    </row>
    <row r="14" spans="1:74" ht="12.75" x14ac:dyDescent="0.2">
      <c r="B14" s="21"/>
      <c r="E14" s="25" t="s">
        <v>1586</v>
      </c>
      <c r="AK14" s="27" t="s">
        <v>25</v>
      </c>
      <c r="AN14" s="25" t="s">
        <v>17</v>
      </c>
      <c r="AR14" s="21"/>
      <c r="BS14" s="18" t="s">
        <v>6</v>
      </c>
    </row>
    <row r="15" spans="1:74" ht="6.95" customHeight="1" x14ac:dyDescent="0.2">
      <c r="B15" s="21"/>
      <c r="AR15" s="21"/>
      <c r="BS15" s="18" t="s">
        <v>4</v>
      </c>
    </row>
    <row r="16" spans="1:74" ht="12" customHeight="1" x14ac:dyDescent="0.2">
      <c r="B16" s="21"/>
      <c r="D16" s="27" t="s">
        <v>27</v>
      </c>
      <c r="AK16" s="27" t="s">
        <v>24</v>
      </c>
      <c r="AN16" s="25" t="s">
        <v>17</v>
      </c>
      <c r="AR16" s="21"/>
      <c r="BS16" s="18" t="s">
        <v>4</v>
      </c>
    </row>
    <row r="17" spans="2:71" ht="18.399999999999999" customHeight="1" x14ac:dyDescent="0.2">
      <c r="B17" s="21"/>
      <c r="E17" s="25" t="s">
        <v>1586</v>
      </c>
      <c r="AK17" s="27" t="s">
        <v>25</v>
      </c>
      <c r="AN17" s="25" t="s">
        <v>17</v>
      </c>
      <c r="AR17" s="21"/>
      <c r="BS17" s="18" t="s">
        <v>28</v>
      </c>
    </row>
    <row r="18" spans="2:71" ht="6.95" customHeight="1" x14ac:dyDescent="0.2">
      <c r="B18" s="21"/>
      <c r="AR18" s="21"/>
      <c r="BS18" s="18" t="s">
        <v>6</v>
      </c>
    </row>
    <row r="19" spans="2:71" ht="12" customHeight="1" x14ac:dyDescent="0.2">
      <c r="B19" s="21"/>
      <c r="D19" s="27" t="s">
        <v>29</v>
      </c>
      <c r="AK19" s="27" t="s">
        <v>24</v>
      </c>
      <c r="AN19" s="25" t="s">
        <v>17</v>
      </c>
      <c r="AR19" s="21"/>
      <c r="BS19" s="18" t="s">
        <v>6</v>
      </c>
    </row>
    <row r="20" spans="2:71" ht="18.399999999999999" customHeight="1" x14ac:dyDescent="0.2">
      <c r="B20" s="21"/>
      <c r="E20" s="294" t="s">
        <v>1587</v>
      </c>
      <c r="AK20" s="27" t="s">
        <v>25</v>
      </c>
      <c r="AN20" s="25" t="s">
        <v>17</v>
      </c>
      <c r="AR20" s="21"/>
      <c r="BS20" s="18" t="s">
        <v>4</v>
      </c>
    </row>
    <row r="21" spans="2:71" ht="6.95" customHeight="1" x14ac:dyDescent="0.2">
      <c r="B21" s="21"/>
      <c r="AR21" s="21"/>
    </row>
    <row r="22" spans="2:71" ht="12" customHeight="1" x14ac:dyDescent="0.2">
      <c r="B22" s="21"/>
      <c r="D22" s="27" t="s">
        <v>30</v>
      </c>
      <c r="AR22" s="21"/>
    </row>
    <row r="23" spans="2:71" ht="47.25" customHeight="1" x14ac:dyDescent="0.2">
      <c r="B23" s="21"/>
      <c r="E23" s="254" t="s">
        <v>31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21"/>
    </row>
    <row r="24" spans="2:71" ht="6.95" customHeight="1" x14ac:dyDescent="0.2">
      <c r="B24" s="21"/>
      <c r="AR24" s="21"/>
    </row>
    <row r="25" spans="2:71" ht="6.95" customHeight="1" x14ac:dyDescent="0.2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2:71" s="1" customFormat="1" ht="25.9" customHeight="1" x14ac:dyDescent="0.2">
      <c r="B26" s="30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5">
        <f>ROUND(AG54,2)</f>
        <v>35736.050000000003</v>
      </c>
      <c r="AL26" s="256"/>
      <c r="AM26" s="256"/>
      <c r="AN26" s="256"/>
      <c r="AO26" s="256"/>
      <c r="AR26" s="30"/>
    </row>
    <row r="27" spans="2:71" s="1" customFormat="1" ht="6.95" customHeight="1" x14ac:dyDescent="0.2">
      <c r="B27" s="30"/>
      <c r="AR27" s="30"/>
    </row>
    <row r="28" spans="2:71" s="1" customFormat="1" ht="12.75" x14ac:dyDescent="0.2">
      <c r="B28" s="30"/>
      <c r="L28" s="257" t="s">
        <v>33</v>
      </c>
      <c r="M28" s="257"/>
      <c r="N28" s="257"/>
      <c r="O28" s="257"/>
      <c r="P28" s="257"/>
      <c r="W28" s="257" t="s">
        <v>34</v>
      </c>
      <c r="X28" s="257"/>
      <c r="Y28" s="257"/>
      <c r="Z28" s="257"/>
      <c r="AA28" s="257"/>
      <c r="AB28" s="257"/>
      <c r="AC28" s="257"/>
      <c r="AD28" s="257"/>
      <c r="AE28" s="257"/>
      <c r="AK28" s="257" t="s">
        <v>35</v>
      </c>
      <c r="AL28" s="257"/>
      <c r="AM28" s="257"/>
      <c r="AN28" s="257"/>
      <c r="AO28" s="257"/>
      <c r="AR28" s="30"/>
    </row>
    <row r="29" spans="2:71" s="2" customFormat="1" ht="14.45" customHeight="1" x14ac:dyDescent="0.2">
      <c r="B29" s="34"/>
      <c r="D29" s="27" t="s">
        <v>36</v>
      </c>
      <c r="F29" s="27" t="s">
        <v>37</v>
      </c>
      <c r="L29" s="260">
        <v>0.21</v>
      </c>
      <c r="M29" s="259"/>
      <c r="N29" s="259"/>
      <c r="O29" s="259"/>
      <c r="P29" s="259"/>
      <c r="W29" s="258">
        <f>ROUND(AZ54, 2)</f>
        <v>35736.050000000003</v>
      </c>
      <c r="X29" s="259"/>
      <c r="Y29" s="259"/>
      <c r="Z29" s="259"/>
      <c r="AA29" s="259"/>
      <c r="AB29" s="259"/>
      <c r="AC29" s="259"/>
      <c r="AD29" s="259"/>
      <c r="AE29" s="259"/>
      <c r="AK29" s="258">
        <f>ROUND(AV54, 2)</f>
        <v>7504.57</v>
      </c>
      <c r="AL29" s="259"/>
      <c r="AM29" s="259"/>
      <c r="AN29" s="259"/>
      <c r="AO29" s="259"/>
      <c r="AR29" s="34"/>
    </row>
    <row r="30" spans="2:71" s="2" customFormat="1" ht="14.45" customHeight="1" x14ac:dyDescent="0.2">
      <c r="B30" s="34"/>
      <c r="F30" s="27" t="s">
        <v>38</v>
      </c>
      <c r="L30" s="260">
        <v>0.15</v>
      </c>
      <c r="M30" s="259"/>
      <c r="N30" s="259"/>
      <c r="O30" s="259"/>
      <c r="P30" s="259"/>
      <c r="W30" s="258">
        <f>ROUND(BA54, 2)</f>
        <v>0</v>
      </c>
      <c r="X30" s="259"/>
      <c r="Y30" s="259"/>
      <c r="Z30" s="259"/>
      <c r="AA30" s="259"/>
      <c r="AB30" s="259"/>
      <c r="AC30" s="259"/>
      <c r="AD30" s="259"/>
      <c r="AE30" s="259"/>
      <c r="AK30" s="258">
        <f>ROUND(AW54, 2)</f>
        <v>0</v>
      </c>
      <c r="AL30" s="259"/>
      <c r="AM30" s="259"/>
      <c r="AN30" s="259"/>
      <c r="AO30" s="259"/>
      <c r="AR30" s="34"/>
    </row>
    <row r="31" spans="2:71" s="2" customFormat="1" ht="14.45" hidden="1" customHeight="1" x14ac:dyDescent="0.2">
      <c r="B31" s="34"/>
      <c r="F31" s="27" t="s">
        <v>39</v>
      </c>
      <c r="L31" s="260">
        <v>0.21</v>
      </c>
      <c r="M31" s="259"/>
      <c r="N31" s="259"/>
      <c r="O31" s="259"/>
      <c r="P31" s="259"/>
      <c r="W31" s="258">
        <f>ROUND(BB54, 2)</f>
        <v>0</v>
      </c>
      <c r="X31" s="259"/>
      <c r="Y31" s="259"/>
      <c r="Z31" s="259"/>
      <c r="AA31" s="259"/>
      <c r="AB31" s="259"/>
      <c r="AC31" s="259"/>
      <c r="AD31" s="259"/>
      <c r="AE31" s="259"/>
      <c r="AK31" s="258">
        <v>0</v>
      </c>
      <c r="AL31" s="259"/>
      <c r="AM31" s="259"/>
      <c r="AN31" s="259"/>
      <c r="AO31" s="259"/>
      <c r="AR31" s="34"/>
    </row>
    <row r="32" spans="2:71" s="2" customFormat="1" ht="14.45" hidden="1" customHeight="1" x14ac:dyDescent="0.2">
      <c r="B32" s="34"/>
      <c r="F32" s="27" t="s">
        <v>40</v>
      </c>
      <c r="L32" s="260">
        <v>0.15</v>
      </c>
      <c r="M32" s="259"/>
      <c r="N32" s="259"/>
      <c r="O32" s="259"/>
      <c r="P32" s="259"/>
      <c r="W32" s="258">
        <f>ROUND(BC54, 2)</f>
        <v>0</v>
      </c>
      <c r="X32" s="259"/>
      <c r="Y32" s="259"/>
      <c r="Z32" s="259"/>
      <c r="AA32" s="259"/>
      <c r="AB32" s="259"/>
      <c r="AC32" s="259"/>
      <c r="AD32" s="259"/>
      <c r="AE32" s="259"/>
      <c r="AK32" s="258">
        <v>0</v>
      </c>
      <c r="AL32" s="259"/>
      <c r="AM32" s="259"/>
      <c r="AN32" s="259"/>
      <c r="AO32" s="259"/>
      <c r="AR32" s="34"/>
    </row>
    <row r="33" spans="2:44" s="2" customFormat="1" ht="14.45" hidden="1" customHeight="1" x14ac:dyDescent="0.2">
      <c r="B33" s="34"/>
      <c r="F33" s="27" t="s">
        <v>41</v>
      </c>
      <c r="L33" s="260">
        <v>0</v>
      </c>
      <c r="M33" s="259"/>
      <c r="N33" s="259"/>
      <c r="O33" s="259"/>
      <c r="P33" s="259"/>
      <c r="W33" s="258">
        <f>ROUND(BD54, 2)</f>
        <v>0</v>
      </c>
      <c r="X33" s="259"/>
      <c r="Y33" s="259"/>
      <c r="Z33" s="259"/>
      <c r="AA33" s="259"/>
      <c r="AB33" s="259"/>
      <c r="AC33" s="259"/>
      <c r="AD33" s="259"/>
      <c r="AE33" s="259"/>
      <c r="AK33" s="258">
        <v>0</v>
      </c>
      <c r="AL33" s="259"/>
      <c r="AM33" s="259"/>
      <c r="AN33" s="259"/>
      <c r="AO33" s="259"/>
      <c r="AR33" s="34"/>
    </row>
    <row r="34" spans="2:44" s="1" customFormat="1" ht="6.95" customHeight="1" x14ac:dyDescent="0.2">
      <c r="B34" s="30"/>
      <c r="AR34" s="30"/>
    </row>
    <row r="35" spans="2:44" s="1" customFormat="1" ht="25.9" customHeight="1" x14ac:dyDescent="0.2"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61" t="s">
        <v>44</v>
      </c>
      <c r="Y35" s="262"/>
      <c r="Z35" s="262"/>
      <c r="AA35" s="262"/>
      <c r="AB35" s="262"/>
      <c r="AC35" s="37"/>
      <c r="AD35" s="37"/>
      <c r="AE35" s="37"/>
      <c r="AF35" s="37"/>
      <c r="AG35" s="37"/>
      <c r="AH35" s="37"/>
      <c r="AI35" s="37"/>
      <c r="AJ35" s="37"/>
      <c r="AK35" s="263">
        <f>SUM(AK26:AK33)</f>
        <v>43240.62</v>
      </c>
      <c r="AL35" s="262"/>
      <c r="AM35" s="262"/>
      <c r="AN35" s="262"/>
      <c r="AO35" s="264"/>
      <c r="AP35" s="35"/>
      <c r="AQ35" s="35"/>
      <c r="AR35" s="30"/>
    </row>
    <row r="36" spans="2:44" s="1" customFormat="1" ht="6.95" customHeight="1" x14ac:dyDescent="0.2">
      <c r="B36" s="30"/>
      <c r="AR36" s="30"/>
    </row>
    <row r="37" spans="2:44" s="1" customFormat="1" ht="6.95" customHeight="1" x14ac:dyDescent="0.2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 x14ac:dyDescent="0.2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 x14ac:dyDescent="0.2">
      <c r="B42" s="30"/>
      <c r="C42" s="22" t="s">
        <v>45</v>
      </c>
      <c r="AR42" s="30"/>
    </row>
    <row r="43" spans="2:44" s="1" customFormat="1" ht="6.95" customHeight="1" x14ac:dyDescent="0.2">
      <c r="B43" s="30"/>
      <c r="AR43" s="30"/>
    </row>
    <row r="44" spans="2:44" s="3" customFormat="1" ht="12" customHeight="1" x14ac:dyDescent="0.2">
      <c r="B44" s="43"/>
      <c r="C44" s="27" t="s">
        <v>12</v>
      </c>
      <c r="L44" s="3" t="str">
        <f>K5</f>
        <v>00</v>
      </c>
      <c r="AR44" s="43"/>
    </row>
    <row r="45" spans="2:44" s="4" customFormat="1" ht="36.950000000000003" customHeight="1" x14ac:dyDescent="0.2">
      <c r="B45" s="44"/>
      <c r="C45" s="45" t="s">
        <v>14</v>
      </c>
      <c r="L45" s="265" t="str">
        <f>K6</f>
        <v>Novostavba víceúčelového domu - zubní ordinace a zázemí ve Velkých Přílepech p.č. 156/272 k.ú. Velké Přílepy</v>
      </c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R45" s="44"/>
    </row>
    <row r="46" spans="2:44" s="1" customFormat="1" ht="6.95" customHeight="1" x14ac:dyDescent="0.2">
      <c r="B46" s="30"/>
      <c r="AR46" s="30"/>
    </row>
    <row r="47" spans="2:44" s="1" customFormat="1" ht="12" customHeight="1" x14ac:dyDescent="0.2">
      <c r="B47" s="30"/>
      <c r="C47" s="27" t="s">
        <v>19</v>
      </c>
      <c r="L47" s="46" t="str">
        <f>IF(K8="","",K8)</f>
        <v>p.č. 156/272 k.ú. Velké Přílepy</v>
      </c>
      <c r="AI47" s="27" t="s">
        <v>21</v>
      </c>
      <c r="AM47" s="267" t="str">
        <f>IF(AN8= "","",AN8)</f>
        <v>26. 1. 2023</v>
      </c>
      <c r="AN47" s="267"/>
      <c r="AR47" s="30"/>
    </row>
    <row r="48" spans="2:44" s="1" customFormat="1" ht="6.95" customHeight="1" x14ac:dyDescent="0.2">
      <c r="B48" s="30"/>
      <c r="AR48" s="30"/>
    </row>
    <row r="49" spans="1:91" s="1" customFormat="1" ht="15.2" customHeight="1" x14ac:dyDescent="0.2">
      <c r="B49" s="30"/>
      <c r="C49" s="27" t="s">
        <v>23</v>
      </c>
      <c r="L49" s="3" t="str">
        <f>IF(E11= "","",E11)</f>
        <v>xxxx</v>
      </c>
      <c r="AI49" s="27" t="s">
        <v>27</v>
      </c>
      <c r="AM49" s="268" t="str">
        <f>IF(E17="","",E17)</f>
        <v>xxxx</v>
      </c>
      <c r="AN49" s="269"/>
      <c r="AO49" s="269"/>
      <c r="AP49" s="269"/>
      <c r="AR49" s="30"/>
      <c r="AS49" s="270" t="s">
        <v>46</v>
      </c>
      <c r="AT49" s="271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1:91" s="1" customFormat="1" ht="15.2" customHeight="1" x14ac:dyDescent="0.2">
      <c r="B50" s="30"/>
      <c r="C50" s="27" t="s">
        <v>26</v>
      </c>
      <c r="L50" s="3" t="str">
        <f>IF(E14="","",E14)</f>
        <v>xxxx</v>
      </c>
      <c r="AI50" s="27" t="s">
        <v>29</v>
      </c>
      <c r="AM50" s="268" t="str">
        <f>IF(E20="","",E20)</f>
        <v>www.stavebnikalkulace.cz</v>
      </c>
      <c r="AN50" s="269"/>
      <c r="AO50" s="269"/>
      <c r="AP50" s="269"/>
      <c r="AR50" s="30"/>
      <c r="AS50" s="272"/>
      <c r="AT50" s="273"/>
      <c r="BD50" s="51"/>
    </row>
    <row r="51" spans="1:91" s="1" customFormat="1" ht="10.9" customHeight="1" x14ac:dyDescent="0.2">
      <c r="B51" s="30"/>
      <c r="AR51" s="30"/>
      <c r="AS51" s="272"/>
      <c r="AT51" s="273"/>
      <c r="BD51" s="51"/>
    </row>
    <row r="52" spans="1:91" s="1" customFormat="1" ht="29.25" customHeight="1" x14ac:dyDescent="0.2">
      <c r="B52" s="30"/>
      <c r="C52" s="274" t="s">
        <v>47</v>
      </c>
      <c r="D52" s="275"/>
      <c r="E52" s="275"/>
      <c r="F52" s="275"/>
      <c r="G52" s="275"/>
      <c r="H52" s="52"/>
      <c r="I52" s="276" t="s">
        <v>48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7" t="s">
        <v>49</v>
      </c>
      <c r="AH52" s="275"/>
      <c r="AI52" s="275"/>
      <c r="AJ52" s="275"/>
      <c r="AK52" s="275"/>
      <c r="AL52" s="275"/>
      <c r="AM52" s="275"/>
      <c r="AN52" s="276" t="s">
        <v>50</v>
      </c>
      <c r="AO52" s="275"/>
      <c r="AP52" s="275"/>
      <c r="AQ52" s="53" t="s">
        <v>51</v>
      </c>
      <c r="AR52" s="30"/>
      <c r="AS52" s="54" t="s">
        <v>52</v>
      </c>
      <c r="AT52" s="55" t="s">
        <v>53</v>
      </c>
      <c r="AU52" s="55" t="s">
        <v>54</v>
      </c>
      <c r="AV52" s="55" t="s">
        <v>55</v>
      </c>
      <c r="AW52" s="55" t="s">
        <v>56</v>
      </c>
      <c r="AX52" s="55" t="s">
        <v>57</v>
      </c>
      <c r="AY52" s="55" t="s">
        <v>58</v>
      </c>
      <c r="AZ52" s="55" t="s">
        <v>59</v>
      </c>
      <c r="BA52" s="55" t="s">
        <v>60</v>
      </c>
      <c r="BB52" s="55" t="s">
        <v>61</v>
      </c>
      <c r="BC52" s="55" t="s">
        <v>62</v>
      </c>
      <c r="BD52" s="56" t="s">
        <v>63</v>
      </c>
    </row>
    <row r="53" spans="1:91" s="1" customFormat="1" ht="10.9" customHeight="1" x14ac:dyDescent="0.2">
      <c r="B53" s="30"/>
      <c r="AR53" s="30"/>
      <c r="AS53" s="5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1:91" s="5" customFormat="1" ht="32.450000000000003" customHeight="1" x14ac:dyDescent="0.2">
      <c r="B54" s="58"/>
      <c r="C54" s="59" t="s">
        <v>64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81">
        <f>ROUND(AG55,2)</f>
        <v>35736.050000000003</v>
      </c>
      <c r="AH54" s="281"/>
      <c r="AI54" s="281"/>
      <c r="AJ54" s="281"/>
      <c r="AK54" s="281"/>
      <c r="AL54" s="281"/>
      <c r="AM54" s="281"/>
      <c r="AN54" s="282">
        <f>SUM(AG54,AT54)</f>
        <v>43240.62</v>
      </c>
      <c r="AO54" s="282"/>
      <c r="AP54" s="282"/>
      <c r="AQ54" s="62" t="s">
        <v>17</v>
      </c>
      <c r="AR54" s="58"/>
      <c r="AS54" s="63">
        <f>ROUND(AS55,2)</f>
        <v>0</v>
      </c>
      <c r="AT54" s="64">
        <f>ROUND(SUM(AV54:AW54),2)</f>
        <v>7504.57</v>
      </c>
      <c r="AU54" s="65">
        <f>ROUND(AU55,5)</f>
        <v>2760.7845600000001</v>
      </c>
      <c r="AV54" s="64">
        <f>ROUND(AZ54*L29,2)</f>
        <v>7504.57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ROUND(AZ55,2)</f>
        <v>35736.050000000003</v>
      </c>
      <c r="BA54" s="64">
        <f>ROUND(BA55,2)</f>
        <v>0</v>
      </c>
      <c r="BB54" s="64">
        <f>ROUND(BB55,2)</f>
        <v>0</v>
      </c>
      <c r="BC54" s="64">
        <f>ROUND(BC55,2)</f>
        <v>0</v>
      </c>
      <c r="BD54" s="66">
        <f>ROUND(BD55,2)</f>
        <v>0</v>
      </c>
      <c r="BS54" s="67" t="s">
        <v>65</v>
      </c>
      <c r="BT54" s="67" t="s">
        <v>66</v>
      </c>
      <c r="BU54" s="68" t="s">
        <v>67</v>
      </c>
      <c r="BV54" s="67" t="s">
        <v>68</v>
      </c>
      <c r="BW54" s="67" t="s">
        <v>5</v>
      </c>
      <c r="BX54" s="67" t="s">
        <v>69</v>
      </c>
      <c r="CL54" s="67" t="s">
        <v>17</v>
      </c>
    </row>
    <row r="55" spans="1:91" s="6" customFormat="1" ht="16.5" customHeight="1" x14ac:dyDescent="0.2">
      <c r="A55" s="69" t="s">
        <v>70</v>
      </c>
      <c r="B55" s="70"/>
      <c r="C55" s="71"/>
      <c r="D55" s="280" t="s">
        <v>71</v>
      </c>
      <c r="E55" s="280"/>
      <c r="F55" s="280"/>
      <c r="G55" s="280"/>
      <c r="H55" s="280"/>
      <c r="I55" s="72"/>
      <c r="J55" s="280" t="s">
        <v>72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78">
        <f>'01 - Stavební část ordinací'!J30</f>
        <v>35736.050000000003</v>
      </c>
      <c r="AH55" s="279"/>
      <c r="AI55" s="279"/>
      <c r="AJ55" s="279"/>
      <c r="AK55" s="279"/>
      <c r="AL55" s="279"/>
      <c r="AM55" s="279"/>
      <c r="AN55" s="278">
        <f>SUM(AG55,AT55)</f>
        <v>43240.62</v>
      </c>
      <c r="AO55" s="279"/>
      <c r="AP55" s="279"/>
      <c r="AQ55" s="73" t="s">
        <v>73</v>
      </c>
      <c r="AR55" s="70"/>
      <c r="AS55" s="74">
        <v>0</v>
      </c>
      <c r="AT55" s="75">
        <f>ROUND(SUM(AV55:AW55),2)</f>
        <v>7504.57</v>
      </c>
      <c r="AU55" s="76">
        <f>'01 - Stavební část ordinací'!P106</f>
        <v>2760.7845580000003</v>
      </c>
      <c r="AV55" s="75">
        <f>'01 - Stavební část ordinací'!J33</f>
        <v>7504.57</v>
      </c>
      <c r="AW55" s="75">
        <f>'01 - Stavební část ordinací'!J34</f>
        <v>0</v>
      </c>
      <c r="AX55" s="75">
        <f>'01 - Stavební část ordinací'!J35</f>
        <v>0</v>
      </c>
      <c r="AY55" s="75">
        <f>'01 - Stavební část ordinací'!J36</f>
        <v>0</v>
      </c>
      <c r="AZ55" s="75">
        <f>'01 - Stavební část ordinací'!F33</f>
        <v>35736.050000000003</v>
      </c>
      <c r="BA55" s="75">
        <f>'01 - Stavební část ordinací'!F34</f>
        <v>0</v>
      </c>
      <c r="BB55" s="75">
        <f>'01 - Stavební část ordinací'!F35</f>
        <v>0</v>
      </c>
      <c r="BC55" s="75">
        <f>'01 - Stavební část ordinací'!F36</f>
        <v>0</v>
      </c>
      <c r="BD55" s="77">
        <f>'01 - Stavební část ordinací'!F37</f>
        <v>0</v>
      </c>
      <c r="BT55" s="78" t="s">
        <v>74</v>
      </c>
      <c r="BV55" s="78" t="s">
        <v>68</v>
      </c>
      <c r="BW55" s="78" t="s">
        <v>75</v>
      </c>
      <c r="BX55" s="78" t="s">
        <v>5</v>
      </c>
      <c r="CL55" s="78" t="s">
        <v>17</v>
      </c>
      <c r="CM55" s="78" t="s">
        <v>76</v>
      </c>
    </row>
    <row r="56" spans="1:91" s="1" customFormat="1" ht="30" customHeight="1" x14ac:dyDescent="0.2">
      <c r="B56" s="30"/>
      <c r="AR56" s="30"/>
    </row>
    <row r="57" spans="1:91" s="1" customFormat="1" ht="6.95" customHeight="1" x14ac:dyDescent="0.2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30"/>
    </row>
  </sheetData>
  <sheetProtection algorithmName="SHA-512" hashValue="pPUan8roegzhxitJgySMQEp6E7zVEM8N+9Ncij4+d9ytUuDXX7WMsIBJrQy0YO7BccAdu1a0M72z7f5J4zs0yg==" saltValue="toSCRH06GAJMvux6cH1krw==" spinCount="100000" sheet="1" objects="1" scenarios="1" formatColumns="0" formatRows="0"/>
  <mergeCells count="40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1 - Stavební část ordinací'!C2" display="/" xr:uid="{00000000-0004-0000-0000-000000000000}"/>
    <hyperlink ref="E20" r:id="rId1" xr:uid="{356145FF-45F8-4FA2-AC18-4E01330EA3F2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1054"/>
  <sheetViews>
    <sheetView showGridLines="0" workbookViewId="0">
      <selection activeCell="I1054" sqref="I1054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 x14ac:dyDescent="0.2"/>
    <row r="2" spans="2:46" ht="36.950000000000003" customHeight="1" x14ac:dyDescent="0.2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75</v>
      </c>
    </row>
    <row r="3" spans="2:46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2:46" ht="24.95" customHeight="1" x14ac:dyDescent="0.2">
      <c r="B4" s="21"/>
      <c r="D4" s="22" t="s">
        <v>77</v>
      </c>
      <c r="L4" s="21"/>
      <c r="M4" s="79" t="s">
        <v>10</v>
      </c>
      <c r="AT4" s="18" t="s">
        <v>4</v>
      </c>
    </row>
    <row r="5" spans="2:46" ht="6.95" customHeight="1" x14ac:dyDescent="0.2">
      <c r="B5" s="21"/>
      <c r="L5" s="21"/>
    </row>
    <row r="6" spans="2:46" ht="12" customHeight="1" x14ac:dyDescent="0.2">
      <c r="B6" s="21"/>
      <c r="D6" s="27" t="s">
        <v>14</v>
      </c>
      <c r="L6" s="21"/>
    </row>
    <row r="7" spans="2:46" ht="26.25" customHeight="1" x14ac:dyDescent="0.2">
      <c r="B7" s="21"/>
      <c r="E7" s="283" t="str">
        <f>'Rekapitulace stavby'!K6</f>
        <v>Novostavba víceúčelového domu - zubní ordinace a zázemí ve Velkých Přílepech p.č. 156/272 k.ú. Velké Přílepy</v>
      </c>
      <c r="F7" s="284"/>
      <c r="G7" s="284"/>
      <c r="H7" s="284"/>
      <c r="L7" s="21"/>
    </row>
    <row r="8" spans="2:46" s="1" customFormat="1" ht="12" customHeight="1" x14ac:dyDescent="0.2">
      <c r="B8" s="30"/>
      <c r="D8" s="27" t="s">
        <v>78</v>
      </c>
      <c r="L8" s="30"/>
    </row>
    <row r="9" spans="2:46" s="1" customFormat="1" ht="16.5" customHeight="1" x14ac:dyDescent="0.2">
      <c r="B9" s="30"/>
      <c r="E9" s="265" t="s">
        <v>79</v>
      </c>
      <c r="F9" s="285"/>
      <c r="G9" s="285"/>
      <c r="H9" s="285"/>
      <c r="L9" s="30"/>
    </row>
    <row r="10" spans="2:46" s="1" customFormat="1" ht="11.25" x14ac:dyDescent="0.2">
      <c r="B10" s="30"/>
      <c r="L10" s="30"/>
    </row>
    <row r="11" spans="2:46" s="1" customFormat="1" ht="12" customHeight="1" x14ac:dyDescent="0.2">
      <c r="B11" s="30"/>
      <c r="D11" s="27" t="s">
        <v>16</v>
      </c>
      <c r="F11" s="25" t="s">
        <v>17</v>
      </c>
      <c r="I11" s="27" t="s">
        <v>18</v>
      </c>
      <c r="J11" s="25" t="s">
        <v>17</v>
      </c>
      <c r="L11" s="30"/>
    </row>
    <row r="12" spans="2:46" s="1" customFormat="1" ht="12" customHeight="1" x14ac:dyDescent="0.2">
      <c r="B12" s="30"/>
      <c r="D12" s="27" t="s">
        <v>19</v>
      </c>
      <c r="F12" s="25" t="s">
        <v>20</v>
      </c>
      <c r="I12" s="27" t="s">
        <v>21</v>
      </c>
      <c r="J12" s="47" t="str">
        <f>'Rekapitulace stavby'!AN8</f>
        <v>26. 1. 2023</v>
      </c>
      <c r="L12" s="30"/>
    </row>
    <row r="13" spans="2:46" s="1" customFormat="1" ht="10.9" customHeight="1" x14ac:dyDescent="0.2">
      <c r="B13" s="30"/>
      <c r="L13" s="30"/>
    </row>
    <row r="14" spans="2:46" s="1" customFormat="1" ht="12" customHeight="1" x14ac:dyDescent="0.2">
      <c r="B14" s="30"/>
      <c r="D14" s="27" t="s">
        <v>23</v>
      </c>
      <c r="I14" s="27" t="s">
        <v>24</v>
      </c>
      <c r="J14" s="25" t="s">
        <v>17</v>
      </c>
      <c r="L14" s="30"/>
    </row>
    <row r="15" spans="2:46" s="1" customFormat="1" ht="18" customHeight="1" x14ac:dyDescent="0.2">
      <c r="B15" s="30"/>
      <c r="E15" s="25" t="s">
        <v>1586</v>
      </c>
      <c r="I15" s="27" t="s">
        <v>25</v>
      </c>
      <c r="J15" s="25" t="s">
        <v>17</v>
      </c>
      <c r="L15" s="30"/>
    </row>
    <row r="16" spans="2:46" s="1" customFormat="1" ht="6.95" customHeight="1" x14ac:dyDescent="0.2">
      <c r="B16" s="30"/>
      <c r="L16" s="30"/>
    </row>
    <row r="17" spans="2:12" s="1" customFormat="1" ht="12" customHeight="1" x14ac:dyDescent="0.2">
      <c r="B17" s="30"/>
      <c r="D17" s="27" t="s">
        <v>26</v>
      </c>
      <c r="I17" s="27" t="s">
        <v>24</v>
      </c>
      <c r="J17" s="25" t="s">
        <v>17</v>
      </c>
      <c r="L17" s="30"/>
    </row>
    <row r="18" spans="2:12" s="1" customFormat="1" ht="18" customHeight="1" x14ac:dyDescent="0.2">
      <c r="B18" s="30"/>
      <c r="E18" s="25" t="s">
        <v>1586</v>
      </c>
      <c r="I18" s="27" t="s">
        <v>25</v>
      </c>
      <c r="J18" s="25" t="s">
        <v>17</v>
      </c>
      <c r="L18" s="30"/>
    </row>
    <row r="19" spans="2:12" s="1" customFormat="1" ht="6.95" customHeight="1" x14ac:dyDescent="0.2">
      <c r="B19" s="30"/>
      <c r="L19" s="30"/>
    </row>
    <row r="20" spans="2:12" s="1" customFormat="1" ht="12" customHeight="1" x14ac:dyDescent="0.2">
      <c r="B20" s="30"/>
      <c r="D20" s="27" t="s">
        <v>27</v>
      </c>
      <c r="I20" s="27" t="s">
        <v>24</v>
      </c>
      <c r="J20" s="25" t="s">
        <v>17</v>
      </c>
      <c r="L20" s="30"/>
    </row>
    <row r="21" spans="2:12" s="1" customFormat="1" ht="18" customHeight="1" x14ac:dyDescent="0.2">
      <c r="B21" s="30"/>
      <c r="E21" s="25" t="s">
        <v>1586</v>
      </c>
      <c r="I21" s="27" t="s">
        <v>25</v>
      </c>
      <c r="J21" s="25" t="s">
        <v>17</v>
      </c>
      <c r="L21" s="30"/>
    </row>
    <row r="22" spans="2:12" s="1" customFormat="1" ht="6.95" customHeight="1" x14ac:dyDescent="0.2">
      <c r="B22" s="30"/>
      <c r="L22" s="30"/>
    </row>
    <row r="23" spans="2:12" s="1" customFormat="1" ht="12" customHeight="1" x14ac:dyDescent="0.2">
      <c r="B23" s="30"/>
      <c r="D23" s="27" t="s">
        <v>29</v>
      </c>
      <c r="I23" s="27" t="s">
        <v>24</v>
      </c>
      <c r="J23" s="25" t="s">
        <v>17</v>
      </c>
      <c r="L23" s="30"/>
    </row>
    <row r="24" spans="2:12" s="1" customFormat="1" ht="18" customHeight="1" x14ac:dyDescent="0.2">
      <c r="B24" s="30"/>
      <c r="E24" s="294" t="s">
        <v>1587</v>
      </c>
      <c r="I24" s="27" t="s">
        <v>25</v>
      </c>
      <c r="J24" s="25" t="s">
        <v>17</v>
      </c>
      <c r="L24" s="30"/>
    </row>
    <row r="25" spans="2:12" s="1" customFormat="1" ht="6.95" customHeight="1" x14ac:dyDescent="0.2">
      <c r="B25" s="30"/>
      <c r="L25" s="30"/>
    </row>
    <row r="26" spans="2:12" s="1" customFormat="1" ht="12" customHeight="1" x14ac:dyDescent="0.2">
      <c r="B26" s="30"/>
      <c r="D26" s="27" t="s">
        <v>30</v>
      </c>
      <c r="L26" s="30"/>
    </row>
    <row r="27" spans="2:12" s="7" customFormat="1" ht="16.5" customHeight="1" x14ac:dyDescent="0.2">
      <c r="B27" s="80"/>
      <c r="E27" s="254" t="s">
        <v>17</v>
      </c>
      <c r="F27" s="254"/>
      <c r="G27" s="254"/>
      <c r="H27" s="254"/>
      <c r="L27" s="80"/>
    </row>
    <row r="28" spans="2:12" s="1" customFormat="1" ht="6.95" customHeight="1" x14ac:dyDescent="0.2">
      <c r="B28" s="30"/>
      <c r="L28" s="30"/>
    </row>
    <row r="29" spans="2:12" s="1" customFormat="1" ht="6.95" customHeight="1" x14ac:dyDescent="0.2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 x14ac:dyDescent="0.2">
      <c r="B30" s="30"/>
      <c r="D30" s="81" t="s">
        <v>32</v>
      </c>
      <c r="J30" s="61">
        <f>ROUND(J106, 2)</f>
        <v>35736.050000000003</v>
      </c>
      <c r="L30" s="30"/>
    </row>
    <row r="31" spans="2:12" s="1" customFormat="1" ht="6.95" customHeight="1" x14ac:dyDescent="0.2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5" customHeight="1" x14ac:dyDescent="0.2">
      <c r="B32" s="30"/>
      <c r="F32" s="33" t="s">
        <v>34</v>
      </c>
      <c r="I32" s="33" t="s">
        <v>33</v>
      </c>
      <c r="J32" s="33" t="s">
        <v>35</v>
      </c>
      <c r="L32" s="30"/>
    </row>
    <row r="33" spans="2:12" s="1" customFormat="1" ht="14.45" customHeight="1" x14ac:dyDescent="0.2">
      <c r="B33" s="30"/>
      <c r="D33" s="50" t="s">
        <v>36</v>
      </c>
      <c r="E33" s="27" t="s">
        <v>37</v>
      </c>
      <c r="F33" s="82">
        <f>ROUND((SUM(BE106:BE1053)),  2)</f>
        <v>35736.050000000003</v>
      </c>
      <c r="I33" s="83">
        <v>0.21</v>
      </c>
      <c r="J33" s="82">
        <f>ROUND(((SUM(BE106:BE1053))*I33),  2)</f>
        <v>7504.57</v>
      </c>
      <c r="L33" s="30"/>
    </row>
    <row r="34" spans="2:12" s="1" customFormat="1" ht="14.45" customHeight="1" x14ac:dyDescent="0.2">
      <c r="B34" s="30"/>
      <c r="E34" s="27" t="s">
        <v>38</v>
      </c>
      <c r="F34" s="82">
        <f>ROUND((SUM(BF106:BF1053)),  2)</f>
        <v>0</v>
      </c>
      <c r="I34" s="83">
        <v>0.15</v>
      </c>
      <c r="J34" s="82">
        <f>ROUND(((SUM(BF106:BF1053))*I34),  2)</f>
        <v>0</v>
      </c>
      <c r="L34" s="30"/>
    </row>
    <row r="35" spans="2:12" s="1" customFormat="1" ht="14.45" hidden="1" customHeight="1" x14ac:dyDescent="0.2">
      <c r="B35" s="30"/>
      <c r="E35" s="27" t="s">
        <v>39</v>
      </c>
      <c r="F35" s="82">
        <f>ROUND((SUM(BG106:BG1053)),  2)</f>
        <v>0</v>
      </c>
      <c r="I35" s="83">
        <v>0.21</v>
      </c>
      <c r="J35" s="82">
        <f>0</f>
        <v>0</v>
      </c>
      <c r="L35" s="30"/>
    </row>
    <row r="36" spans="2:12" s="1" customFormat="1" ht="14.45" hidden="1" customHeight="1" x14ac:dyDescent="0.2">
      <c r="B36" s="30"/>
      <c r="E36" s="27" t="s">
        <v>40</v>
      </c>
      <c r="F36" s="82">
        <f>ROUND((SUM(BH106:BH1053)),  2)</f>
        <v>0</v>
      </c>
      <c r="I36" s="83">
        <v>0.15</v>
      </c>
      <c r="J36" s="82">
        <f>0</f>
        <v>0</v>
      </c>
      <c r="L36" s="30"/>
    </row>
    <row r="37" spans="2:12" s="1" customFormat="1" ht="14.45" hidden="1" customHeight="1" x14ac:dyDescent="0.2">
      <c r="B37" s="30"/>
      <c r="E37" s="27" t="s">
        <v>41</v>
      </c>
      <c r="F37" s="82">
        <f>ROUND((SUM(BI106:BI1053)),  2)</f>
        <v>0</v>
      </c>
      <c r="I37" s="83">
        <v>0</v>
      </c>
      <c r="J37" s="82">
        <f>0</f>
        <v>0</v>
      </c>
      <c r="L37" s="30"/>
    </row>
    <row r="38" spans="2:12" s="1" customFormat="1" ht="6.95" customHeight="1" x14ac:dyDescent="0.2">
      <c r="B38" s="30"/>
      <c r="L38" s="30"/>
    </row>
    <row r="39" spans="2:12" s="1" customFormat="1" ht="25.35" customHeight="1" x14ac:dyDescent="0.2">
      <c r="B39" s="30"/>
      <c r="C39" s="84"/>
      <c r="D39" s="85" t="s">
        <v>42</v>
      </c>
      <c r="E39" s="52"/>
      <c r="F39" s="52"/>
      <c r="G39" s="86" t="s">
        <v>43</v>
      </c>
      <c r="H39" s="87" t="s">
        <v>44</v>
      </c>
      <c r="I39" s="52"/>
      <c r="J39" s="88">
        <f>SUM(J30:J37)</f>
        <v>43240.62</v>
      </c>
      <c r="K39" s="89"/>
      <c r="L39" s="30"/>
    </row>
    <row r="40" spans="2:12" s="1" customFormat="1" ht="14.45" customHeight="1" x14ac:dyDescent="0.2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5" customHeight="1" x14ac:dyDescent="0.2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5" customHeight="1" x14ac:dyDescent="0.2">
      <c r="B45" s="30"/>
      <c r="C45" s="22" t="s">
        <v>80</v>
      </c>
      <c r="L45" s="30"/>
    </row>
    <row r="46" spans="2:12" s="1" customFormat="1" ht="6.95" customHeight="1" x14ac:dyDescent="0.2">
      <c r="B46" s="30"/>
      <c r="L46" s="30"/>
    </row>
    <row r="47" spans="2:12" s="1" customFormat="1" ht="12" customHeight="1" x14ac:dyDescent="0.2">
      <c r="B47" s="30"/>
      <c r="C47" s="27" t="s">
        <v>14</v>
      </c>
      <c r="L47" s="30"/>
    </row>
    <row r="48" spans="2:12" s="1" customFormat="1" ht="26.25" customHeight="1" x14ac:dyDescent="0.2">
      <c r="B48" s="30"/>
      <c r="E48" s="283" t="str">
        <f>E7</f>
        <v>Novostavba víceúčelového domu - zubní ordinace a zázemí ve Velkých Přílepech p.č. 156/272 k.ú. Velké Přílepy</v>
      </c>
      <c r="F48" s="284"/>
      <c r="G48" s="284"/>
      <c r="H48" s="284"/>
      <c r="L48" s="30"/>
    </row>
    <row r="49" spans="2:47" s="1" customFormat="1" ht="12" customHeight="1" x14ac:dyDescent="0.2">
      <c r="B49" s="30"/>
      <c r="C49" s="27" t="s">
        <v>78</v>
      </c>
      <c r="L49" s="30"/>
    </row>
    <row r="50" spans="2:47" s="1" customFormat="1" ht="16.5" customHeight="1" x14ac:dyDescent="0.2">
      <c r="B50" s="30"/>
      <c r="E50" s="265" t="str">
        <f>E9</f>
        <v>01 - Stavební část ordinací</v>
      </c>
      <c r="F50" s="285"/>
      <c r="G50" s="285"/>
      <c r="H50" s="285"/>
      <c r="L50" s="30"/>
    </row>
    <row r="51" spans="2:47" s="1" customFormat="1" ht="6.95" customHeight="1" x14ac:dyDescent="0.2">
      <c r="B51" s="30"/>
      <c r="L51" s="30"/>
    </row>
    <row r="52" spans="2:47" s="1" customFormat="1" ht="12" customHeight="1" x14ac:dyDescent="0.2">
      <c r="B52" s="30"/>
      <c r="C52" s="27" t="s">
        <v>19</v>
      </c>
      <c r="F52" s="25" t="str">
        <f>F12</f>
        <v>p.č. 156/272 k.ú. Velké Přílepy</v>
      </c>
      <c r="I52" s="27" t="s">
        <v>21</v>
      </c>
      <c r="J52" s="47" t="str">
        <f>IF(J12="","",J12)</f>
        <v>26. 1. 2023</v>
      </c>
      <c r="L52" s="30"/>
    </row>
    <row r="53" spans="2:47" s="1" customFormat="1" ht="6.95" customHeight="1" x14ac:dyDescent="0.2">
      <c r="B53" s="30"/>
      <c r="L53" s="30"/>
    </row>
    <row r="54" spans="2:47" s="1" customFormat="1" ht="15.2" customHeight="1" x14ac:dyDescent="0.2">
      <c r="B54" s="30"/>
      <c r="C54" s="27" t="s">
        <v>23</v>
      </c>
      <c r="F54" s="25" t="str">
        <f>E15</f>
        <v>xxxx</v>
      </c>
      <c r="I54" s="27" t="s">
        <v>27</v>
      </c>
      <c r="J54" s="28" t="str">
        <f>E21</f>
        <v>xxxx</v>
      </c>
      <c r="L54" s="30"/>
    </row>
    <row r="55" spans="2:47" s="1" customFormat="1" ht="15.2" customHeight="1" x14ac:dyDescent="0.2">
      <c r="B55" s="30"/>
      <c r="C55" s="27" t="s">
        <v>26</v>
      </c>
      <c r="F55" s="25" t="str">
        <f>IF(E18="","",E18)</f>
        <v>xxxx</v>
      </c>
      <c r="I55" s="27" t="s">
        <v>29</v>
      </c>
      <c r="J55" s="28" t="str">
        <f>E24</f>
        <v>www.stavebnikalkulace.cz</v>
      </c>
      <c r="L55" s="30"/>
    </row>
    <row r="56" spans="2:47" s="1" customFormat="1" ht="10.35" customHeight="1" x14ac:dyDescent="0.2">
      <c r="B56" s="30"/>
      <c r="L56" s="30"/>
    </row>
    <row r="57" spans="2:47" s="1" customFormat="1" ht="29.25" customHeight="1" x14ac:dyDescent="0.2">
      <c r="B57" s="30"/>
      <c r="C57" s="90" t="s">
        <v>81</v>
      </c>
      <c r="D57" s="84"/>
      <c r="E57" s="84"/>
      <c r="F57" s="84"/>
      <c r="G57" s="84"/>
      <c r="H57" s="84"/>
      <c r="I57" s="84"/>
      <c r="J57" s="91" t="s">
        <v>82</v>
      </c>
      <c r="K57" s="84"/>
      <c r="L57" s="30"/>
    </row>
    <row r="58" spans="2:47" s="1" customFormat="1" ht="10.35" customHeight="1" x14ac:dyDescent="0.2">
      <c r="B58" s="30"/>
      <c r="L58" s="30"/>
    </row>
    <row r="59" spans="2:47" s="1" customFormat="1" ht="22.9" customHeight="1" x14ac:dyDescent="0.2">
      <c r="B59" s="30"/>
      <c r="C59" s="92" t="s">
        <v>64</v>
      </c>
      <c r="J59" s="61">
        <f>J106</f>
        <v>35736.050000000003</v>
      </c>
      <c r="L59" s="30"/>
      <c r="AU59" s="18" t="s">
        <v>83</v>
      </c>
    </row>
    <row r="60" spans="2:47" s="8" customFormat="1" ht="24.95" customHeight="1" x14ac:dyDescent="0.2">
      <c r="B60" s="93"/>
      <c r="D60" s="94" t="s">
        <v>84</v>
      </c>
      <c r="E60" s="95"/>
      <c r="F60" s="95"/>
      <c r="G60" s="95"/>
      <c r="H60" s="95"/>
      <c r="I60" s="95"/>
      <c r="J60" s="96">
        <f>J107</f>
        <v>26906.400000000001</v>
      </c>
      <c r="L60" s="93"/>
    </row>
    <row r="61" spans="2:47" s="9" customFormat="1" ht="19.899999999999999" customHeight="1" x14ac:dyDescent="0.2">
      <c r="B61" s="97"/>
      <c r="D61" s="98" t="s">
        <v>85</v>
      </c>
      <c r="E61" s="99"/>
      <c r="F61" s="99"/>
      <c r="G61" s="99"/>
      <c r="H61" s="99"/>
      <c r="I61" s="99"/>
      <c r="J61" s="100">
        <f>J108</f>
        <v>583.28</v>
      </c>
      <c r="L61" s="97"/>
    </row>
    <row r="62" spans="2:47" s="9" customFormat="1" ht="19.899999999999999" customHeight="1" x14ac:dyDescent="0.2">
      <c r="B62" s="97"/>
      <c r="D62" s="98" t="s">
        <v>86</v>
      </c>
      <c r="E62" s="99"/>
      <c r="F62" s="99"/>
      <c r="G62" s="99"/>
      <c r="H62" s="99"/>
      <c r="I62" s="99"/>
      <c r="J62" s="100">
        <f>J147</f>
        <v>166.13000000000002</v>
      </c>
      <c r="L62" s="97"/>
    </row>
    <row r="63" spans="2:47" s="9" customFormat="1" ht="19.899999999999999" customHeight="1" x14ac:dyDescent="0.2">
      <c r="B63" s="97"/>
      <c r="D63" s="98" t="s">
        <v>87</v>
      </c>
      <c r="E63" s="99"/>
      <c r="F63" s="99"/>
      <c r="G63" s="99"/>
      <c r="H63" s="99"/>
      <c r="I63" s="99"/>
      <c r="J63" s="100">
        <f>J202</f>
        <v>331.21</v>
      </c>
      <c r="L63" s="97"/>
    </row>
    <row r="64" spans="2:47" s="9" customFormat="1" ht="19.899999999999999" customHeight="1" x14ac:dyDescent="0.2">
      <c r="B64" s="97"/>
      <c r="D64" s="98" t="s">
        <v>88</v>
      </c>
      <c r="E64" s="99"/>
      <c r="F64" s="99"/>
      <c r="G64" s="99"/>
      <c r="H64" s="99"/>
      <c r="I64" s="99"/>
      <c r="J64" s="100">
        <f>J243</f>
        <v>194.42</v>
      </c>
      <c r="L64" s="97"/>
    </row>
    <row r="65" spans="2:12" s="9" customFormat="1" ht="19.899999999999999" customHeight="1" x14ac:dyDescent="0.2">
      <c r="B65" s="97"/>
      <c r="D65" s="98" t="s">
        <v>89</v>
      </c>
      <c r="E65" s="99"/>
      <c r="F65" s="99"/>
      <c r="G65" s="99"/>
      <c r="H65" s="99"/>
      <c r="I65" s="99"/>
      <c r="J65" s="100">
        <f>J272</f>
        <v>4034.5399999999995</v>
      </c>
      <c r="L65" s="97"/>
    </row>
    <row r="66" spans="2:12" s="9" customFormat="1" ht="19.899999999999999" customHeight="1" x14ac:dyDescent="0.2">
      <c r="B66" s="97"/>
      <c r="D66" s="98" t="s">
        <v>90</v>
      </c>
      <c r="E66" s="99"/>
      <c r="F66" s="99"/>
      <c r="G66" s="99"/>
      <c r="H66" s="99"/>
      <c r="I66" s="99"/>
      <c r="J66" s="100">
        <f>J523</f>
        <v>21312.42</v>
      </c>
      <c r="L66" s="97"/>
    </row>
    <row r="67" spans="2:12" s="9" customFormat="1" ht="19.899999999999999" customHeight="1" x14ac:dyDescent="0.2">
      <c r="B67" s="97"/>
      <c r="D67" s="98" t="s">
        <v>91</v>
      </c>
      <c r="E67" s="99"/>
      <c r="F67" s="99"/>
      <c r="G67" s="99"/>
      <c r="H67" s="99"/>
      <c r="I67" s="99"/>
      <c r="J67" s="100">
        <f>J544</f>
        <v>284.39999999999998</v>
      </c>
      <c r="L67" s="97"/>
    </row>
    <row r="68" spans="2:12" s="8" customFormat="1" ht="24.95" customHeight="1" x14ac:dyDescent="0.2">
      <c r="B68" s="93"/>
      <c r="D68" s="94" t="s">
        <v>92</v>
      </c>
      <c r="E68" s="95"/>
      <c r="F68" s="95"/>
      <c r="G68" s="95"/>
      <c r="H68" s="95"/>
      <c r="I68" s="95"/>
      <c r="J68" s="96">
        <f>J547</f>
        <v>8819.65</v>
      </c>
      <c r="L68" s="93"/>
    </row>
    <row r="69" spans="2:12" s="9" customFormat="1" ht="19.899999999999999" customHeight="1" x14ac:dyDescent="0.2">
      <c r="B69" s="97"/>
      <c r="D69" s="98" t="s">
        <v>93</v>
      </c>
      <c r="E69" s="99"/>
      <c r="F69" s="99"/>
      <c r="G69" s="99"/>
      <c r="H69" s="99"/>
      <c r="I69" s="99"/>
      <c r="J69" s="100">
        <f>J548</f>
        <v>350.96000000000004</v>
      </c>
      <c r="L69" s="97"/>
    </row>
    <row r="70" spans="2:12" s="9" customFormat="1" ht="19.899999999999999" customHeight="1" x14ac:dyDescent="0.2">
      <c r="B70" s="97"/>
      <c r="D70" s="98" t="s">
        <v>94</v>
      </c>
      <c r="E70" s="99"/>
      <c r="F70" s="99"/>
      <c r="G70" s="99"/>
      <c r="H70" s="99"/>
      <c r="I70" s="99"/>
      <c r="J70" s="100">
        <f>J569</f>
        <v>838.04</v>
      </c>
      <c r="L70" s="97"/>
    </row>
    <row r="71" spans="2:12" s="9" customFormat="1" ht="19.899999999999999" customHeight="1" x14ac:dyDescent="0.2">
      <c r="B71" s="97"/>
      <c r="D71" s="98" t="s">
        <v>95</v>
      </c>
      <c r="E71" s="99"/>
      <c r="F71" s="99"/>
      <c r="G71" s="99"/>
      <c r="H71" s="99"/>
      <c r="I71" s="99"/>
      <c r="J71" s="100">
        <f>J641</f>
        <v>1120.4199999999998</v>
      </c>
      <c r="L71" s="97"/>
    </row>
    <row r="72" spans="2:12" s="9" customFormat="1" ht="19.899999999999999" customHeight="1" x14ac:dyDescent="0.2">
      <c r="B72" s="97"/>
      <c r="D72" s="98" t="s">
        <v>96</v>
      </c>
      <c r="E72" s="99"/>
      <c r="F72" s="99"/>
      <c r="G72" s="99"/>
      <c r="H72" s="99"/>
      <c r="I72" s="99"/>
      <c r="J72" s="100">
        <f>J725</f>
        <v>1375.52</v>
      </c>
      <c r="L72" s="97"/>
    </row>
    <row r="73" spans="2:12" s="9" customFormat="1" ht="19.899999999999999" customHeight="1" x14ac:dyDescent="0.2">
      <c r="B73" s="97"/>
      <c r="D73" s="98" t="s">
        <v>97</v>
      </c>
      <c r="E73" s="99"/>
      <c r="F73" s="99"/>
      <c r="G73" s="99"/>
      <c r="H73" s="99"/>
      <c r="I73" s="99"/>
      <c r="J73" s="100">
        <f>J754</f>
        <v>193.95</v>
      </c>
      <c r="L73" s="97"/>
    </row>
    <row r="74" spans="2:12" s="9" customFormat="1" ht="19.899999999999999" customHeight="1" x14ac:dyDescent="0.2">
      <c r="B74" s="97"/>
      <c r="D74" s="98" t="s">
        <v>98</v>
      </c>
      <c r="E74" s="99"/>
      <c r="F74" s="99"/>
      <c r="G74" s="99"/>
      <c r="H74" s="99"/>
      <c r="I74" s="99"/>
      <c r="J74" s="100">
        <f>J770</f>
        <v>923.16000000000008</v>
      </c>
      <c r="L74" s="97"/>
    </row>
    <row r="75" spans="2:12" s="9" customFormat="1" ht="19.899999999999999" customHeight="1" x14ac:dyDescent="0.2">
      <c r="B75" s="97"/>
      <c r="D75" s="98" t="s">
        <v>99</v>
      </c>
      <c r="E75" s="99"/>
      <c r="F75" s="99"/>
      <c r="G75" s="99"/>
      <c r="H75" s="99"/>
      <c r="I75" s="99"/>
      <c r="J75" s="100">
        <f>J802</f>
        <v>318.60000000000002</v>
      </c>
      <c r="L75" s="97"/>
    </row>
    <row r="76" spans="2:12" s="9" customFormat="1" ht="19.899999999999999" customHeight="1" x14ac:dyDescent="0.2">
      <c r="B76" s="97"/>
      <c r="D76" s="98" t="s">
        <v>100</v>
      </c>
      <c r="E76" s="99"/>
      <c r="F76" s="99"/>
      <c r="G76" s="99"/>
      <c r="H76" s="99"/>
      <c r="I76" s="99"/>
      <c r="J76" s="100">
        <f>J850</f>
        <v>655.27</v>
      </c>
      <c r="L76" s="97"/>
    </row>
    <row r="77" spans="2:12" s="9" customFormat="1" ht="19.899999999999999" customHeight="1" x14ac:dyDescent="0.2">
      <c r="B77" s="97"/>
      <c r="D77" s="98" t="s">
        <v>101</v>
      </c>
      <c r="E77" s="99"/>
      <c r="F77" s="99"/>
      <c r="G77" s="99"/>
      <c r="H77" s="99"/>
      <c r="I77" s="99"/>
      <c r="J77" s="100">
        <f>J925</f>
        <v>354.74</v>
      </c>
      <c r="L77" s="97"/>
    </row>
    <row r="78" spans="2:12" s="9" customFormat="1" ht="19.899999999999999" customHeight="1" x14ac:dyDescent="0.2">
      <c r="B78" s="97"/>
      <c r="D78" s="98" t="s">
        <v>102</v>
      </c>
      <c r="E78" s="99"/>
      <c r="F78" s="99"/>
      <c r="G78" s="99"/>
      <c r="H78" s="99"/>
      <c r="I78" s="99"/>
      <c r="J78" s="100">
        <f>J953</f>
        <v>1517.52</v>
      </c>
      <c r="L78" s="97"/>
    </row>
    <row r="79" spans="2:12" s="9" customFormat="1" ht="19.899999999999999" customHeight="1" x14ac:dyDescent="0.2">
      <c r="B79" s="97"/>
      <c r="D79" s="98" t="s">
        <v>103</v>
      </c>
      <c r="E79" s="99"/>
      <c r="F79" s="99"/>
      <c r="G79" s="99"/>
      <c r="H79" s="99"/>
      <c r="I79" s="99"/>
      <c r="J79" s="100">
        <f>J1016</f>
        <v>91.67</v>
      </c>
      <c r="L79" s="97"/>
    </row>
    <row r="80" spans="2:12" s="9" customFormat="1" ht="19.899999999999999" customHeight="1" x14ac:dyDescent="0.2">
      <c r="B80" s="97"/>
      <c r="D80" s="98" t="s">
        <v>104</v>
      </c>
      <c r="E80" s="99"/>
      <c r="F80" s="99"/>
      <c r="G80" s="99"/>
      <c r="H80" s="99"/>
      <c r="I80" s="99"/>
      <c r="J80" s="100">
        <f>J1025</f>
        <v>1079.8</v>
      </c>
      <c r="L80" s="97"/>
    </row>
    <row r="81" spans="2:12" s="8" customFormat="1" ht="24.95" customHeight="1" x14ac:dyDescent="0.2">
      <c r="B81" s="93"/>
      <c r="D81" s="94" t="s">
        <v>105</v>
      </c>
      <c r="E81" s="95"/>
      <c r="F81" s="95"/>
      <c r="G81" s="95"/>
      <c r="H81" s="95"/>
      <c r="I81" s="95"/>
      <c r="J81" s="96">
        <f>J1031</f>
        <v>10</v>
      </c>
      <c r="L81" s="93"/>
    </row>
    <row r="82" spans="2:12" s="9" customFormat="1" ht="19.899999999999999" customHeight="1" x14ac:dyDescent="0.2">
      <c r="B82" s="97"/>
      <c r="D82" s="98" t="s">
        <v>106</v>
      </c>
      <c r="E82" s="99"/>
      <c r="F82" s="99"/>
      <c r="G82" s="99"/>
      <c r="H82" s="99"/>
      <c r="I82" s="99"/>
      <c r="J82" s="100">
        <f>J1032</f>
        <v>3</v>
      </c>
      <c r="L82" s="97"/>
    </row>
    <row r="83" spans="2:12" s="9" customFormat="1" ht="19.899999999999999" customHeight="1" x14ac:dyDescent="0.2">
      <c r="B83" s="97"/>
      <c r="D83" s="98" t="s">
        <v>107</v>
      </c>
      <c r="E83" s="99"/>
      <c r="F83" s="99"/>
      <c r="G83" s="99"/>
      <c r="H83" s="99"/>
      <c r="I83" s="99"/>
      <c r="J83" s="100">
        <f>J1038</f>
        <v>4</v>
      </c>
      <c r="L83" s="97"/>
    </row>
    <row r="84" spans="2:12" s="9" customFormat="1" ht="19.899999999999999" customHeight="1" x14ac:dyDescent="0.2">
      <c r="B84" s="97"/>
      <c r="D84" s="98" t="s">
        <v>108</v>
      </c>
      <c r="E84" s="99"/>
      <c r="F84" s="99"/>
      <c r="G84" s="99"/>
      <c r="H84" s="99"/>
      <c r="I84" s="99"/>
      <c r="J84" s="100">
        <f>J1046</f>
        <v>2</v>
      </c>
      <c r="L84" s="97"/>
    </row>
    <row r="85" spans="2:12" s="9" customFormat="1" ht="19.899999999999999" customHeight="1" x14ac:dyDescent="0.2">
      <c r="B85" s="97"/>
      <c r="D85" s="98" t="s">
        <v>109</v>
      </c>
      <c r="E85" s="99"/>
      <c r="F85" s="99"/>
      <c r="G85" s="99"/>
      <c r="H85" s="99"/>
      <c r="I85" s="99"/>
      <c r="J85" s="100">
        <f>J1051</f>
        <v>0</v>
      </c>
      <c r="L85" s="97"/>
    </row>
    <row r="86" spans="2:12" s="9" customFormat="1" ht="19.899999999999999" customHeight="1" x14ac:dyDescent="0.2">
      <c r="B86" s="97"/>
      <c r="D86" s="98" t="s">
        <v>110</v>
      </c>
      <c r="E86" s="99"/>
      <c r="F86" s="99"/>
      <c r="G86" s="99"/>
      <c r="H86" s="99"/>
      <c r="I86" s="99"/>
      <c r="J86" s="100">
        <f>J1052</f>
        <v>1</v>
      </c>
      <c r="L86" s="97"/>
    </row>
    <row r="87" spans="2:12" s="1" customFormat="1" ht="21.75" customHeight="1" x14ac:dyDescent="0.2">
      <c r="B87" s="30"/>
      <c r="L87" s="30"/>
    </row>
    <row r="88" spans="2:12" s="1" customFormat="1" ht="6.95" customHeight="1" x14ac:dyDescent="0.2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30"/>
    </row>
    <row r="92" spans="2:12" s="1" customFormat="1" ht="6.95" customHeight="1" x14ac:dyDescent="0.2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30"/>
    </row>
    <row r="93" spans="2:12" s="1" customFormat="1" ht="24.95" customHeight="1" x14ac:dyDescent="0.2">
      <c r="B93" s="30"/>
      <c r="C93" s="22" t="s">
        <v>111</v>
      </c>
      <c r="L93" s="30"/>
    </row>
    <row r="94" spans="2:12" s="1" customFormat="1" ht="6.95" customHeight="1" x14ac:dyDescent="0.2">
      <c r="B94" s="30"/>
      <c r="L94" s="30"/>
    </row>
    <row r="95" spans="2:12" s="1" customFormat="1" ht="12" customHeight="1" x14ac:dyDescent="0.2">
      <c r="B95" s="30"/>
      <c r="C95" s="27" t="s">
        <v>14</v>
      </c>
      <c r="L95" s="30"/>
    </row>
    <row r="96" spans="2:12" s="1" customFormat="1" ht="26.25" customHeight="1" x14ac:dyDescent="0.2">
      <c r="B96" s="30"/>
      <c r="E96" s="283" t="str">
        <f>E7</f>
        <v>Novostavba víceúčelového domu - zubní ordinace a zázemí ve Velkých Přílepech p.č. 156/272 k.ú. Velké Přílepy</v>
      </c>
      <c r="F96" s="284"/>
      <c r="G96" s="284"/>
      <c r="H96" s="284"/>
      <c r="L96" s="30"/>
    </row>
    <row r="97" spans="2:65" s="1" customFormat="1" ht="12" customHeight="1" x14ac:dyDescent="0.2">
      <c r="B97" s="30"/>
      <c r="C97" s="27" t="s">
        <v>78</v>
      </c>
      <c r="L97" s="30"/>
    </row>
    <row r="98" spans="2:65" s="1" customFormat="1" ht="16.5" customHeight="1" x14ac:dyDescent="0.2">
      <c r="B98" s="30"/>
      <c r="E98" s="265" t="str">
        <f>E9</f>
        <v>01 - Stavební část ordinací</v>
      </c>
      <c r="F98" s="285"/>
      <c r="G98" s="285"/>
      <c r="H98" s="285"/>
      <c r="L98" s="30"/>
    </row>
    <row r="99" spans="2:65" s="1" customFormat="1" ht="6.95" customHeight="1" x14ac:dyDescent="0.2">
      <c r="B99" s="30"/>
      <c r="L99" s="30"/>
    </row>
    <row r="100" spans="2:65" s="1" customFormat="1" ht="12" customHeight="1" x14ac:dyDescent="0.2">
      <c r="B100" s="30"/>
      <c r="C100" s="27" t="s">
        <v>19</v>
      </c>
      <c r="F100" s="25" t="str">
        <f>F12</f>
        <v>p.č. 156/272 k.ú. Velké Přílepy</v>
      </c>
      <c r="I100" s="27" t="s">
        <v>21</v>
      </c>
      <c r="J100" s="47" t="str">
        <f>IF(J12="","",J12)</f>
        <v>26. 1. 2023</v>
      </c>
      <c r="L100" s="30"/>
    </row>
    <row r="101" spans="2:65" s="1" customFormat="1" ht="6.95" customHeight="1" x14ac:dyDescent="0.2">
      <c r="B101" s="30"/>
      <c r="L101" s="30"/>
    </row>
    <row r="102" spans="2:65" s="1" customFormat="1" ht="15.2" customHeight="1" x14ac:dyDescent="0.2">
      <c r="B102" s="30"/>
      <c r="C102" s="27" t="s">
        <v>23</v>
      </c>
      <c r="F102" s="25" t="str">
        <f>E15</f>
        <v>xxxx</v>
      </c>
      <c r="I102" s="27" t="s">
        <v>27</v>
      </c>
      <c r="J102" s="28" t="str">
        <f>E21</f>
        <v>xxxx</v>
      </c>
      <c r="L102" s="30"/>
    </row>
    <row r="103" spans="2:65" s="1" customFormat="1" ht="15.2" customHeight="1" x14ac:dyDescent="0.2">
      <c r="B103" s="30"/>
      <c r="C103" s="27" t="s">
        <v>26</v>
      </c>
      <c r="F103" s="25" t="str">
        <f>IF(E18="","",E18)</f>
        <v>xxxx</v>
      </c>
      <c r="I103" s="27" t="s">
        <v>29</v>
      </c>
      <c r="J103" s="28" t="str">
        <f>E24</f>
        <v>www.stavebnikalkulace.cz</v>
      </c>
      <c r="L103" s="30"/>
    </row>
    <row r="104" spans="2:65" s="1" customFormat="1" ht="10.35" customHeight="1" x14ac:dyDescent="0.2">
      <c r="B104" s="30"/>
      <c r="L104" s="30"/>
    </row>
    <row r="105" spans="2:65" s="10" customFormat="1" ht="29.25" customHeight="1" x14ac:dyDescent="0.2">
      <c r="B105" s="101"/>
      <c r="C105" s="102" t="s">
        <v>112</v>
      </c>
      <c r="D105" s="103" t="s">
        <v>51</v>
      </c>
      <c r="E105" s="103" t="s">
        <v>47</v>
      </c>
      <c r="F105" s="103" t="s">
        <v>48</v>
      </c>
      <c r="G105" s="103" t="s">
        <v>113</v>
      </c>
      <c r="H105" s="103" t="s">
        <v>114</v>
      </c>
      <c r="I105" s="103" t="s">
        <v>115</v>
      </c>
      <c r="J105" s="103" t="s">
        <v>82</v>
      </c>
      <c r="K105" s="104" t="s">
        <v>116</v>
      </c>
      <c r="L105" s="101"/>
      <c r="M105" s="54" t="s">
        <v>17</v>
      </c>
      <c r="N105" s="55" t="s">
        <v>36</v>
      </c>
      <c r="O105" s="55" t="s">
        <v>117</v>
      </c>
      <c r="P105" s="55" t="s">
        <v>118</v>
      </c>
      <c r="Q105" s="55" t="s">
        <v>119</v>
      </c>
      <c r="R105" s="55" t="s">
        <v>120</v>
      </c>
      <c r="S105" s="55" t="s">
        <v>121</v>
      </c>
      <c r="T105" s="56" t="s">
        <v>122</v>
      </c>
    </row>
    <row r="106" spans="2:65" s="1" customFormat="1" ht="22.9" customHeight="1" x14ac:dyDescent="0.25">
      <c r="B106" s="30"/>
      <c r="C106" s="59" t="s">
        <v>123</v>
      </c>
      <c r="J106" s="105">
        <f>BK106</f>
        <v>35736.050000000003</v>
      </c>
      <c r="L106" s="30"/>
      <c r="M106" s="57"/>
      <c r="N106" s="48"/>
      <c r="O106" s="48"/>
      <c r="P106" s="106">
        <f>P107+P547+P1031</f>
        <v>2760.7845580000003</v>
      </c>
      <c r="Q106" s="48"/>
      <c r="R106" s="106">
        <f>R107+R547+R1031</f>
        <v>319.67535799000001</v>
      </c>
      <c r="S106" s="48"/>
      <c r="T106" s="107">
        <f>T107+T547+T1031</f>
        <v>0</v>
      </c>
      <c r="AT106" s="18" t="s">
        <v>65</v>
      </c>
      <c r="AU106" s="18" t="s">
        <v>83</v>
      </c>
      <c r="BK106" s="108">
        <f>BK107+BK547+BK1031</f>
        <v>35736.050000000003</v>
      </c>
    </row>
    <row r="107" spans="2:65" s="11" customFormat="1" ht="25.9" customHeight="1" x14ac:dyDescent="0.2">
      <c r="B107" s="109"/>
      <c r="D107" s="110" t="s">
        <v>65</v>
      </c>
      <c r="E107" s="111" t="s">
        <v>124</v>
      </c>
      <c r="F107" s="111" t="s">
        <v>125</v>
      </c>
      <c r="J107" s="112">
        <f>BK107</f>
        <v>26906.400000000001</v>
      </c>
      <c r="L107" s="109"/>
      <c r="M107" s="113"/>
      <c r="P107" s="114">
        <f>P108+P147+P202+P243+P272+P523+P544</f>
        <v>1541.1218910000002</v>
      </c>
      <c r="R107" s="114">
        <f>R108+R147+R202+R243+R272+R523+R544</f>
        <v>284.40183811000003</v>
      </c>
      <c r="T107" s="115">
        <f>T108+T147+T202+T243+T272+T523+T544</f>
        <v>0</v>
      </c>
      <c r="AR107" s="110" t="s">
        <v>74</v>
      </c>
      <c r="AT107" s="116" t="s">
        <v>65</v>
      </c>
      <c r="AU107" s="116" t="s">
        <v>66</v>
      </c>
      <c r="AY107" s="110" t="s">
        <v>126</v>
      </c>
      <c r="BK107" s="117">
        <f>BK108+BK147+BK202+BK243+BK272+BK523+BK544</f>
        <v>26906.400000000001</v>
      </c>
    </row>
    <row r="108" spans="2:65" s="11" customFormat="1" ht="22.9" customHeight="1" x14ac:dyDescent="0.2">
      <c r="B108" s="109"/>
      <c r="D108" s="110" t="s">
        <v>65</v>
      </c>
      <c r="E108" s="118" t="s">
        <v>74</v>
      </c>
      <c r="F108" s="118" t="s">
        <v>127</v>
      </c>
      <c r="J108" s="119">
        <f>BK108</f>
        <v>583.28</v>
      </c>
      <c r="L108" s="109"/>
      <c r="M108" s="113"/>
      <c r="P108" s="114">
        <f>SUM(P109:P146)</f>
        <v>76.185082000000023</v>
      </c>
      <c r="R108" s="114">
        <f>SUM(R109:R146)</f>
        <v>4.68</v>
      </c>
      <c r="T108" s="115">
        <f>SUM(T109:T146)</f>
        <v>0</v>
      </c>
      <c r="AR108" s="110" t="s">
        <v>74</v>
      </c>
      <c r="AT108" s="116" t="s">
        <v>65</v>
      </c>
      <c r="AU108" s="116" t="s">
        <v>74</v>
      </c>
      <c r="AY108" s="110" t="s">
        <v>126</v>
      </c>
      <c r="BK108" s="117">
        <f>SUM(BK109:BK146)</f>
        <v>583.28</v>
      </c>
    </row>
    <row r="109" spans="2:65" s="1" customFormat="1" ht="16.5" customHeight="1" x14ac:dyDescent="0.2">
      <c r="B109" s="30"/>
      <c r="C109" s="120" t="s">
        <v>74</v>
      </c>
      <c r="D109" s="120" t="s">
        <v>128</v>
      </c>
      <c r="E109" s="121" t="s">
        <v>129</v>
      </c>
      <c r="F109" s="122" t="s">
        <v>130</v>
      </c>
      <c r="G109" s="123" t="s">
        <v>131</v>
      </c>
      <c r="H109" s="124">
        <v>156.923</v>
      </c>
      <c r="I109" s="125">
        <v>1</v>
      </c>
      <c r="J109" s="125">
        <f>ROUND(I109*H109,2)</f>
        <v>156.91999999999999</v>
      </c>
      <c r="K109" s="122" t="s">
        <v>132</v>
      </c>
      <c r="L109" s="30"/>
      <c r="M109" s="126" t="s">
        <v>17</v>
      </c>
      <c r="N109" s="127" t="s">
        <v>37</v>
      </c>
      <c r="O109" s="128">
        <v>2.5999999999999999E-2</v>
      </c>
      <c r="P109" s="128">
        <f>O109*H109</f>
        <v>4.0799979999999998</v>
      </c>
      <c r="Q109" s="128">
        <v>0</v>
      </c>
      <c r="R109" s="128">
        <f>Q109*H109</f>
        <v>0</v>
      </c>
      <c r="S109" s="128">
        <v>0</v>
      </c>
      <c r="T109" s="129">
        <f>S109*H109</f>
        <v>0</v>
      </c>
      <c r="AR109" s="130" t="s">
        <v>133</v>
      </c>
      <c r="AT109" s="130" t="s">
        <v>128</v>
      </c>
      <c r="AU109" s="130" t="s">
        <v>76</v>
      </c>
      <c r="AY109" s="18" t="s">
        <v>126</v>
      </c>
      <c r="BE109" s="131">
        <f>IF(N109="základní",J109,0)</f>
        <v>156.91999999999999</v>
      </c>
      <c r="BF109" s="131">
        <f>IF(N109="snížená",J109,0)</f>
        <v>0</v>
      </c>
      <c r="BG109" s="131">
        <f>IF(N109="zákl. přenesená",J109,0)</f>
        <v>0</v>
      </c>
      <c r="BH109" s="131">
        <f>IF(N109="sníž. přenesená",J109,0)</f>
        <v>0</v>
      </c>
      <c r="BI109" s="131">
        <f>IF(N109="nulová",J109,0)</f>
        <v>0</v>
      </c>
      <c r="BJ109" s="18" t="s">
        <v>74</v>
      </c>
      <c r="BK109" s="131">
        <f>ROUND(I109*H109,2)</f>
        <v>156.91999999999999</v>
      </c>
      <c r="BL109" s="18" t="s">
        <v>133</v>
      </c>
      <c r="BM109" s="130" t="s">
        <v>134</v>
      </c>
    </row>
    <row r="110" spans="2:65" s="1" customFormat="1" ht="11.25" x14ac:dyDescent="0.2">
      <c r="B110" s="30"/>
      <c r="D110" s="132" t="s">
        <v>135</v>
      </c>
      <c r="F110" s="133" t="s">
        <v>136</v>
      </c>
      <c r="L110" s="30"/>
      <c r="M110" s="134"/>
      <c r="T110" s="51"/>
      <c r="AT110" s="18" t="s">
        <v>135</v>
      </c>
      <c r="AU110" s="18" t="s">
        <v>76</v>
      </c>
    </row>
    <row r="111" spans="2:65" s="12" customFormat="1" ht="11.25" x14ac:dyDescent="0.2">
      <c r="B111" s="135"/>
      <c r="D111" s="136" t="s">
        <v>137</v>
      </c>
      <c r="E111" s="137" t="s">
        <v>17</v>
      </c>
      <c r="F111" s="138" t="s">
        <v>138</v>
      </c>
      <c r="H111" s="137" t="s">
        <v>17</v>
      </c>
      <c r="L111" s="135"/>
      <c r="M111" s="139"/>
      <c r="T111" s="140"/>
      <c r="AT111" s="137" t="s">
        <v>137</v>
      </c>
      <c r="AU111" s="137" t="s">
        <v>76</v>
      </c>
      <c r="AV111" s="12" t="s">
        <v>74</v>
      </c>
      <c r="AW111" s="12" t="s">
        <v>28</v>
      </c>
      <c r="AX111" s="12" t="s">
        <v>66</v>
      </c>
      <c r="AY111" s="137" t="s">
        <v>126</v>
      </c>
    </row>
    <row r="112" spans="2:65" s="13" customFormat="1" ht="11.25" x14ac:dyDescent="0.2">
      <c r="B112" s="141"/>
      <c r="D112" s="136" t="s">
        <v>137</v>
      </c>
      <c r="E112" s="142" t="s">
        <v>17</v>
      </c>
      <c r="F112" s="143" t="s">
        <v>139</v>
      </c>
      <c r="H112" s="144">
        <v>156.923</v>
      </c>
      <c r="L112" s="141"/>
      <c r="M112" s="145"/>
      <c r="T112" s="146"/>
      <c r="AT112" s="142" t="s">
        <v>137</v>
      </c>
      <c r="AU112" s="142" t="s">
        <v>76</v>
      </c>
      <c r="AV112" s="13" t="s">
        <v>76</v>
      </c>
      <c r="AW112" s="13" t="s">
        <v>28</v>
      </c>
      <c r="AX112" s="13" t="s">
        <v>74</v>
      </c>
      <c r="AY112" s="142" t="s">
        <v>126</v>
      </c>
    </row>
    <row r="113" spans="2:65" s="1" customFormat="1" ht="21.75" customHeight="1" x14ac:dyDescent="0.2">
      <c r="B113" s="30"/>
      <c r="C113" s="120" t="s">
        <v>76</v>
      </c>
      <c r="D113" s="120" t="s">
        <v>128</v>
      </c>
      <c r="E113" s="121" t="s">
        <v>140</v>
      </c>
      <c r="F113" s="122" t="s">
        <v>141</v>
      </c>
      <c r="G113" s="123" t="s">
        <v>142</v>
      </c>
      <c r="H113" s="124">
        <v>31.588999999999999</v>
      </c>
      <c r="I113" s="125">
        <v>1</v>
      </c>
      <c r="J113" s="125">
        <f>ROUND(I113*H113,2)</f>
        <v>31.59</v>
      </c>
      <c r="K113" s="122" t="s">
        <v>132</v>
      </c>
      <c r="L113" s="30"/>
      <c r="M113" s="126" t="s">
        <v>17</v>
      </c>
      <c r="N113" s="127" t="s">
        <v>37</v>
      </c>
      <c r="O113" s="128">
        <v>0.28199999999999997</v>
      </c>
      <c r="P113" s="128">
        <f>O113*H113</f>
        <v>8.908097999999999</v>
      </c>
      <c r="Q113" s="128">
        <v>0</v>
      </c>
      <c r="R113" s="128">
        <f>Q113*H113</f>
        <v>0</v>
      </c>
      <c r="S113" s="128">
        <v>0</v>
      </c>
      <c r="T113" s="129">
        <f>S113*H113</f>
        <v>0</v>
      </c>
      <c r="AR113" s="130" t="s">
        <v>133</v>
      </c>
      <c r="AT113" s="130" t="s">
        <v>128</v>
      </c>
      <c r="AU113" s="130" t="s">
        <v>76</v>
      </c>
      <c r="AY113" s="18" t="s">
        <v>126</v>
      </c>
      <c r="BE113" s="131">
        <f>IF(N113="základní",J113,0)</f>
        <v>31.59</v>
      </c>
      <c r="BF113" s="131">
        <f>IF(N113="snížená",J113,0)</f>
        <v>0</v>
      </c>
      <c r="BG113" s="131">
        <f>IF(N113="zákl. přenesená",J113,0)</f>
        <v>0</v>
      </c>
      <c r="BH113" s="131">
        <f>IF(N113="sníž. přenesená",J113,0)</f>
        <v>0</v>
      </c>
      <c r="BI113" s="131">
        <f>IF(N113="nulová",J113,0)</f>
        <v>0</v>
      </c>
      <c r="BJ113" s="18" t="s">
        <v>74</v>
      </c>
      <c r="BK113" s="131">
        <f>ROUND(I113*H113,2)</f>
        <v>31.59</v>
      </c>
      <c r="BL113" s="18" t="s">
        <v>133</v>
      </c>
      <c r="BM113" s="130" t="s">
        <v>143</v>
      </c>
    </row>
    <row r="114" spans="2:65" s="1" customFormat="1" ht="11.25" x14ac:dyDescent="0.2">
      <c r="B114" s="30"/>
      <c r="D114" s="132" t="s">
        <v>135</v>
      </c>
      <c r="F114" s="133" t="s">
        <v>144</v>
      </c>
      <c r="L114" s="30"/>
      <c r="M114" s="134"/>
      <c r="T114" s="51"/>
      <c r="AT114" s="18" t="s">
        <v>135</v>
      </c>
      <c r="AU114" s="18" t="s">
        <v>76</v>
      </c>
    </row>
    <row r="115" spans="2:65" s="13" customFormat="1" ht="11.25" x14ac:dyDescent="0.2">
      <c r="B115" s="141"/>
      <c r="D115" s="136" t="s">
        <v>137</v>
      </c>
      <c r="E115" s="142" t="s">
        <v>17</v>
      </c>
      <c r="F115" s="143" t="s">
        <v>145</v>
      </c>
      <c r="H115" s="144">
        <v>31.588999999999999</v>
      </c>
      <c r="L115" s="141"/>
      <c r="M115" s="145"/>
      <c r="T115" s="146"/>
      <c r="AT115" s="142" t="s">
        <v>137</v>
      </c>
      <c r="AU115" s="142" t="s">
        <v>76</v>
      </c>
      <c r="AV115" s="13" t="s">
        <v>76</v>
      </c>
      <c r="AW115" s="13" t="s">
        <v>28</v>
      </c>
      <c r="AX115" s="13" t="s">
        <v>74</v>
      </c>
      <c r="AY115" s="142" t="s">
        <v>126</v>
      </c>
    </row>
    <row r="116" spans="2:65" s="1" customFormat="1" ht="24.2" customHeight="1" x14ac:dyDescent="0.2">
      <c r="B116" s="30"/>
      <c r="C116" s="120" t="s">
        <v>146</v>
      </c>
      <c r="D116" s="120" t="s">
        <v>128</v>
      </c>
      <c r="E116" s="121" t="s">
        <v>147</v>
      </c>
      <c r="F116" s="122" t="s">
        <v>148</v>
      </c>
      <c r="G116" s="123" t="s">
        <v>142</v>
      </c>
      <c r="H116" s="124">
        <v>25.39</v>
      </c>
      <c r="I116" s="125">
        <v>1</v>
      </c>
      <c r="J116" s="125">
        <f>ROUND(I116*H116,2)</f>
        <v>25.39</v>
      </c>
      <c r="K116" s="122" t="s">
        <v>132</v>
      </c>
      <c r="L116" s="30"/>
      <c r="M116" s="126" t="s">
        <v>17</v>
      </c>
      <c r="N116" s="127" t="s">
        <v>37</v>
      </c>
      <c r="O116" s="128">
        <v>1.1220000000000001</v>
      </c>
      <c r="P116" s="128">
        <f>O116*H116</f>
        <v>28.487580000000005</v>
      </c>
      <c r="Q116" s="128">
        <v>0</v>
      </c>
      <c r="R116" s="128">
        <f>Q116*H116</f>
        <v>0</v>
      </c>
      <c r="S116" s="128">
        <v>0</v>
      </c>
      <c r="T116" s="129">
        <f>S116*H116</f>
        <v>0</v>
      </c>
      <c r="AR116" s="130" t="s">
        <v>133</v>
      </c>
      <c r="AT116" s="130" t="s">
        <v>128</v>
      </c>
      <c r="AU116" s="130" t="s">
        <v>76</v>
      </c>
      <c r="AY116" s="18" t="s">
        <v>126</v>
      </c>
      <c r="BE116" s="131">
        <f>IF(N116="základní",J116,0)</f>
        <v>25.39</v>
      </c>
      <c r="BF116" s="131">
        <f>IF(N116="snížená",J116,0)</f>
        <v>0</v>
      </c>
      <c r="BG116" s="131">
        <f>IF(N116="zákl. přenesená",J116,0)</f>
        <v>0</v>
      </c>
      <c r="BH116" s="131">
        <f>IF(N116="sníž. přenesená",J116,0)</f>
        <v>0</v>
      </c>
      <c r="BI116" s="131">
        <f>IF(N116="nulová",J116,0)</f>
        <v>0</v>
      </c>
      <c r="BJ116" s="18" t="s">
        <v>74</v>
      </c>
      <c r="BK116" s="131">
        <f>ROUND(I116*H116,2)</f>
        <v>25.39</v>
      </c>
      <c r="BL116" s="18" t="s">
        <v>133</v>
      </c>
      <c r="BM116" s="130" t="s">
        <v>149</v>
      </c>
    </row>
    <row r="117" spans="2:65" s="1" customFormat="1" ht="11.25" x14ac:dyDescent="0.2">
      <c r="B117" s="30"/>
      <c r="D117" s="132" t="s">
        <v>135</v>
      </c>
      <c r="F117" s="133" t="s">
        <v>150</v>
      </c>
      <c r="L117" s="30"/>
      <c r="M117" s="134"/>
      <c r="T117" s="51"/>
      <c r="AT117" s="18" t="s">
        <v>135</v>
      </c>
      <c r="AU117" s="18" t="s">
        <v>76</v>
      </c>
    </row>
    <row r="118" spans="2:65" s="12" customFormat="1" ht="11.25" x14ac:dyDescent="0.2">
      <c r="B118" s="135"/>
      <c r="D118" s="136" t="s">
        <v>137</v>
      </c>
      <c r="E118" s="137" t="s">
        <v>17</v>
      </c>
      <c r="F118" s="138" t="s">
        <v>151</v>
      </c>
      <c r="H118" s="137" t="s">
        <v>17</v>
      </c>
      <c r="L118" s="135"/>
      <c r="M118" s="139"/>
      <c r="T118" s="140"/>
      <c r="AT118" s="137" t="s">
        <v>137</v>
      </c>
      <c r="AU118" s="137" t="s">
        <v>76</v>
      </c>
      <c r="AV118" s="12" t="s">
        <v>74</v>
      </c>
      <c r="AW118" s="12" t="s">
        <v>28</v>
      </c>
      <c r="AX118" s="12" t="s">
        <v>66</v>
      </c>
      <c r="AY118" s="137" t="s">
        <v>126</v>
      </c>
    </row>
    <row r="119" spans="2:65" s="13" customFormat="1" ht="11.25" x14ac:dyDescent="0.2">
      <c r="B119" s="141"/>
      <c r="D119" s="136" t="s">
        <v>137</v>
      </c>
      <c r="E119" s="142" t="s">
        <v>17</v>
      </c>
      <c r="F119" s="143" t="s">
        <v>152</v>
      </c>
      <c r="H119" s="144">
        <v>12.407</v>
      </c>
      <c r="L119" s="141"/>
      <c r="M119" s="145"/>
      <c r="T119" s="146"/>
      <c r="AT119" s="142" t="s">
        <v>137</v>
      </c>
      <c r="AU119" s="142" t="s">
        <v>76</v>
      </c>
      <c r="AV119" s="13" t="s">
        <v>76</v>
      </c>
      <c r="AW119" s="13" t="s">
        <v>28</v>
      </c>
      <c r="AX119" s="13" t="s">
        <v>66</v>
      </c>
      <c r="AY119" s="142" t="s">
        <v>126</v>
      </c>
    </row>
    <row r="120" spans="2:65" s="13" customFormat="1" ht="11.25" x14ac:dyDescent="0.2">
      <c r="B120" s="141"/>
      <c r="D120" s="136" t="s">
        <v>137</v>
      </c>
      <c r="E120" s="142" t="s">
        <v>17</v>
      </c>
      <c r="F120" s="143" t="s">
        <v>153</v>
      </c>
      <c r="H120" s="144">
        <v>4.6550000000000002</v>
      </c>
      <c r="L120" s="141"/>
      <c r="M120" s="145"/>
      <c r="T120" s="146"/>
      <c r="AT120" s="142" t="s">
        <v>137</v>
      </c>
      <c r="AU120" s="142" t="s">
        <v>76</v>
      </c>
      <c r="AV120" s="13" t="s">
        <v>76</v>
      </c>
      <c r="AW120" s="13" t="s">
        <v>28</v>
      </c>
      <c r="AX120" s="13" t="s">
        <v>66</v>
      </c>
      <c r="AY120" s="142" t="s">
        <v>126</v>
      </c>
    </row>
    <row r="121" spans="2:65" s="14" customFormat="1" ht="11.25" x14ac:dyDescent="0.2">
      <c r="B121" s="147"/>
      <c r="D121" s="136" t="s">
        <v>137</v>
      </c>
      <c r="E121" s="148" t="s">
        <v>17</v>
      </c>
      <c r="F121" s="149" t="s">
        <v>154</v>
      </c>
      <c r="H121" s="150">
        <v>17.062000000000001</v>
      </c>
      <c r="L121" s="147"/>
      <c r="M121" s="151"/>
      <c r="T121" s="152"/>
      <c r="AT121" s="148" t="s">
        <v>137</v>
      </c>
      <c r="AU121" s="148" t="s">
        <v>76</v>
      </c>
      <c r="AV121" s="14" t="s">
        <v>146</v>
      </c>
      <c r="AW121" s="14" t="s">
        <v>28</v>
      </c>
      <c r="AX121" s="14" t="s">
        <v>66</v>
      </c>
      <c r="AY121" s="148" t="s">
        <v>126</v>
      </c>
    </row>
    <row r="122" spans="2:65" s="12" customFormat="1" ht="11.25" x14ac:dyDescent="0.2">
      <c r="B122" s="135"/>
      <c r="D122" s="136" t="s">
        <v>137</v>
      </c>
      <c r="E122" s="137" t="s">
        <v>17</v>
      </c>
      <c r="F122" s="138" t="s">
        <v>155</v>
      </c>
      <c r="H122" s="137" t="s">
        <v>17</v>
      </c>
      <c r="L122" s="135"/>
      <c r="M122" s="139"/>
      <c r="T122" s="140"/>
      <c r="AT122" s="137" t="s">
        <v>137</v>
      </c>
      <c r="AU122" s="137" t="s">
        <v>76</v>
      </c>
      <c r="AV122" s="12" t="s">
        <v>74</v>
      </c>
      <c r="AW122" s="12" t="s">
        <v>28</v>
      </c>
      <c r="AX122" s="12" t="s">
        <v>66</v>
      </c>
      <c r="AY122" s="137" t="s">
        <v>126</v>
      </c>
    </row>
    <row r="123" spans="2:65" s="13" customFormat="1" ht="11.25" x14ac:dyDescent="0.2">
      <c r="B123" s="141"/>
      <c r="D123" s="136" t="s">
        <v>137</v>
      </c>
      <c r="E123" s="142" t="s">
        <v>17</v>
      </c>
      <c r="F123" s="143" t="s">
        <v>156</v>
      </c>
      <c r="H123" s="144">
        <v>8.3279999999999994</v>
      </c>
      <c r="L123" s="141"/>
      <c r="M123" s="145"/>
      <c r="T123" s="146"/>
      <c r="AT123" s="142" t="s">
        <v>137</v>
      </c>
      <c r="AU123" s="142" t="s">
        <v>76</v>
      </c>
      <c r="AV123" s="13" t="s">
        <v>76</v>
      </c>
      <c r="AW123" s="13" t="s">
        <v>28</v>
      </c>
      <c r="AX123" s="13" t="s">
        <v>66</v>
      </c>
      <c r="AY123" s="142" t="s">
        <v>126</v>
      </c>
    </row>
    <row r="124" spans="2:65" s="14" customFormat="1" ht="11.25" x14ac:dyDescent="0.2">
      <c r="B124" s="147"/>
      <c r="D124" s="136" t="s">
        <v>137</v>
      </c>
      <c r="E124" s="148" t="s">
        <v>17</v>
      </c>
      <c r="F124" s="149" t="s">
        <v>154</v>
      </c>
      <c r="H124" s="150">
        <v>8.3279999999999994</v>
      </c>
      <c r="L124" s="147"/>
      <c r="M124" s="151"/>
      <c r="T124" s="152"/>
      <c r="AT124" s="148" t="s">
        <v>137</v>
      </c>
      <c r="AU124" s="148" t="s">
        <v>76</v>
      </c>
      <c r="AV124" s="14" t="s">
        <v>146</v>
      </c>
      <c r="AW124" s="14" t="s">
        <v>28</v>
      </c>
      <c r="AX124" s="14" t="s">
        <v>66</v>
      </c>
      <c r="AY124" s="148" t="s">
        <v>126</v>
      </c>
    </row>
    <row r="125" spans="2:65" s="15" customFormat="1" ht="11.25" x14ac:dyDescent="0.2">
      <c r="B125" s="153"/>
      <c r="D125" s="136" t="s">
        <v>137</v>
      </c>
      <c r="E125" s="154" t="s">
        <v>17</v>
      </c>
      <c r="F125" s="155" t="s">
        <v>157</v>
      </c>
      <c r="H125" s="156">
        <v>25.39</v>
      </c>
      <c r="L125" s="153"/>
      <c r="M125" s="157"/>
      <c r="T125" s="158"/>
      <c r="AT125" s="154" t="s">
        <v>137</v>
      </c>
      <c r="AU125" s="154" t="s">
        <v>76</v>
      </c>
      <c r="AV125" s="15" t="s">
        <v>133</v>
      </c>
      <c r="AW125" s="15" t="s">
        <v>28</v>
      </c>
      <c r="AX125" s="15" t="s">
        <v>74</v>
      </c>
      <c r="AY125" s="154" t="s">
        <v>126</v>
      </c>
    </row>
    <row r="126" spans="2:65" s="1" customFormat="1" ht="24.2" customHeight="1" x14ac:dyDescent="0.2">
      <c r="B126" s="30"/>
      <c r="C126" s="120" t="s">
        <v>133</v>
      </c>
      <c r="D126" s="120" t="s">
        <v>128</v>
      </c>
      <c r="E126" s="121" t="s">
        <v>158</v>
      </c>
      <c r="F126" s="122" t="s">
        <v>159</v>
      </c>
      <c r="G126" s="123" t="s">
        <v>142</v>
      </c>
      <c r="H126" s="124">
        <v>31.838999999999999</v>
      </c>
      <c r="I126" s="125">
        <v>1</v>
      </c>
      <c r="J126" s="125">
        <f>ROUND(I126*H126,2)</f>
        <v>31.84</v>
      </c>
      <c r="K126" s="122" t="s">
        <v>132</v>
      </c>
      <c r="L126" s="30"/>
      <c r="M126" s="126" t="s">
        <v>17</v>
      </c>
      <c r="N126" s="127" t="s">
        <v>37</v>
      </c>
      <c r="O126" s="128">
        <v>0.81799999999999995</v>
      </c>
      <c r="P126" s="128">
        <f>O126*H126</f>
        <v>26.044301999999998</v>
      </c>
      <c r="Q126" s="128">
        <v>0</v>
      </c>
      <c r="R126" s="128">
        <f>Q126*H126</f>
        <v>0</v>
      </c>
      <c r="S126" s="128">
        <v>0</v>
      </c>
      <c r="T126" s="129">
        <f>S126*H126</f>
        <v>0</v>
      </c>
      <c r="AR126" s="130" t="s">
        <v>133</v>
      </c>
      <c r="AT126" s="130" t="s">
        <v>128</v>
      </c>
      <c r="AU126" s="130" t="s">
        <v>76</v>
      </c>
      <c r="AY126" s="18" t="s">
        <v>126</v>
      </c>
      <c r="BE126" s="131">
        <f>IF(N126="základní",J126,0)</f>
        <v>31.84</v>
      </c>
      <c r="BF126" s="131">
        <f>IF(N126="snížená",J126,0)</f>
        <v>0</v>
      </c>
      <c r="BG126" s="131">
        <f>IF(N126="zákl. přenesená",J126,0)</f>
        <v>0</v>
      </c>
      <c r="BH126" s="131">
        <f>IF(N126="sníž. přenesená",J126,0)</f>
        <v>0</v>
      </c>
      <c r="BI126" s="131">
        <f>IF(N126="nulová",J126,0)</f>
        <v>0</v>
      </c>
      <c r="BJ126" s="18" t="s">
        <v>74</v>
      </c>
      <c r="BK126" s="131">
        <f>ROUND(I126*H126,2)</f>
        <v>31.84</v>
      </c>
      <c r="BL126" s="18" t="s">
        <v>133</v>
      </c>
      <c r="BM126" s="130" t="s">
        <v>160</v>
      </c>
    </row>
    <row r="127" spans="2:65" s="1" customFormat="1" ht="11.25" x14ac:dyDescent="0.2">
      <c r="B127" s="30"/>
      <c r="D127" s="132" t="s">
        <v>135</v>
      </c>
      <c r="F127" s="133" t="s">
        <v>161</v>
      </c>
      <c r="L127" s="30"/>
      <c r="M127" s="134"/>
      <c r="T127" s="51"/>
      <c r="AT127" s="18" t="s">
        <v>135</v>
      </c>
      <c r="AU127" s="18" t="s">
        <v>76</v>
      </c>
    </row>
    <row r="128" spans="2:65" s="12" customFormat="1" ht="11.25" x14ac:dyDescent="0.2">
      <c r="B128" s="135"/>
      <c r="D128" s="136" t="s">
        <v>137</v>
      </c>
      <c r="E128" s="137" t="s">
        <v>17</v>
      </c>
      <c r="F128" s="138" t="s">
        <v>162</v>
      </c>
      <c r="H128" s="137" t="s">
        <v>17</v>
      </c>
      <c r="L128" s="135"/>
      <c r="M128" s="139"/>
      <c r="T128" s="140"/>
      <c r="AT128" s="137" t="s">
        <v>137</v>
      </c>
      <c r="AU128" s="137" t="s">
        <v>76</v>
      </c>
      <c r="AV128" s="12" t="s">
        <v>74</v>
      </c>
      <c r="AW128" s="12" t="s">
        <v>28</v>
      </c>
      <c r="AX128" s="12" t="s">
        <v>66</v>
      </c>
      <c r="AY128" s="137" t="s">
        <v>126</v>
      </c>
    </row>
    <row r="129" spans="2:65" s="13" customFormat="1" ht="11.25" x14ac:dyDescent="0.2">
      <c r="B129" s="141"/>
      <c r="D129" s="136" t="s">
        <v>137</v>
      </c>
      <c r="E129" s="142" t="s">
        <v>17</v>
      </c>
      <c r="F129" s="143" t="s">
        <v>163</v>
      </c>
      <c r="H129" s="144">
        <v>31.838999999999999</v>
      </c>
      <c r="L129" s="141"/>
      <c r="M129" s="145"/>
      <c r="T129" s="146"/>
      <c r="AT129" s="142" t="s">
        <v>137</v>
      </c>
      <c r="AU129" s="142" t="s">
        <v>76</v>
      </c>
      <c r="AV129" s="13" t="s">
        <v>76</v>
      </c>
      <c r="AW129" s="13" t="s">
        <v>28</v>
      </c>
      <c r="AX129" s="13" t="s">
        <v>74</v>
      </c>
      <c r="AY129" s="142" t="s">
        <v>126</v>
      </c>
    </row>
    <row r="130" spans="2:65" s="1" customFormat="1" ht="37.9" customHeight="1" x14ac:dyDescent="0.2">
      <c r="B130" s="30"/>
      <c r="C130" s="120" t="s">
        <v>164</v>
      </c>
      <c r="D130" s="120" t="s">
        <v>128</v>
      </c>
      <c r="E130" s="121" t="s">
        <v>165</v>
      </c>
      <c r="F130" s="122" t="s">
        <v>166</v>
      </c>
      <c r="G130" s="123" t="s">
        <v>142</v>
      </c>
      <c r="H130" s="124">
        <v>86.32</v>
      </c>
      <c r="I130" s="125">
        <v>1</v>
      </c>
      <c r="J130" s="125">
        <f>ROUND(I130*H130,2)</f>
        <v>86.32</v>
      </c>
      <c r="K130" s="122" t="s">
        <v>132</v>
      </c>
      <c r="L130" s="30"/>
      <c r="M130" s="126" t="s">
        <v>17</v>
      </c>
      <c r="N130" s="127" t="s">
        <v>37</v>
      </c>
      <c r="O130" s="128">
        <v>7.2999999999999995E-2</v>
      </c>
      <c r="P130" s="128">
        <f>O130*H130</f>
        <v>6.301359999999999</v>
      </c>
      <c r="Q130" s="128">
        <v>0</v>
      </c>
      <c r="R130" s="128">
        <f>Q130*H130</f>
        <v>0</v>
      </c>
      <c r="S130" s="128">
        <v>0</v>
      </c>
      <c r="T130" s="129">
        <f>S130*H130</f>
        <v>0</v>
      </c>
      <c r="AR130" s="130" t="s">
        <v>133</v>
      </c>
      <c r="AT130" s="130" t="s">
        <v>128</v>
      </c>
      <c r="AU130" s="130" t="s">
        <v>76</v>
      </c>
      <c r="AY130" s="18" t="s">
        <v>126</v>
      </c>
      <c r="BE130" s="131">
        <f>IF(N130="základní",J130,0)</f>
        <v>86.32</v>
      </c>
      <c r="BF130" s="131">
        <f>IF(N130="snížená",J130,0)</f>
        <v>0</v>
      </c>
      <c r="BG130" s="131">
        <f>IF(N130="zákl. přenesená",J130,0)</f>
        <v>0</v>
      </c>
      <c r="BH130" s="131">
        <f>IF(N130="sníž. přenesená",J130,0)</f>
        <v>0</v>
      </c>
      <c r="BI130" s="131">
        <f>IF(N130="nulová",J130,0)</f>
        <v>0</v>
      </c>
      <c r="BJ130" s="18" t="s">
        <v>74</v>
      </c>
      <c r="BK130" s="131">
        <f>ROUND(I130*H130,2)</f>
        <v>86.32</v>
      </c>
      <c r="BL130" s="18" t="s">
        <v>133</v>
      </c>
      <c r="BM130" s="130" t="s">
        <v>167</v>
      </c>
    </row>
    <row r="131" spans="2:65" s="1" customFormat="1" ht="11.25" x14ac:dyDescent="0.2">
      <c r="B131" s="30"/>
      <c r="D131" s="132" t="s">
        <v>135</v>
      </c>
      <c r="F131" s="133" t="s">
        <v>168</v>
      </c>
      <c r="L131" s="30"/>
      <c r="M131" s="134"/>
      <c r="T131" s="51"/>
      <c r="AT131" s="18" t="s">
        <v>135</v>
      </c>
      <c r="AU131" s="18" t="s">
        <v>76</v>
      </c>
    </row>
    <row r="132" spans="2:65" s="13" customFormat="1" ht="11.25" x14ac:dyDescent="0.2">
      <c r="B132" s="141"/>
      <c r="D132" s="136" t="s">
        <v>137</v>
      </c>
      <c r="E132" s="142" t="s">
        <v>17</v>
      </c>
      <c r="F132" s="143" t="s">
        <v>169</v>
      </c>
      <c r="H132" s="144">
        <v>86.32</v>
      </c>
      <c r="L132" s="141"/>
      <c r="M132" s="145"/>
      <c r="T132" s="146"/>
      <c r="AT132" s="142" t="s">
        <v>137</v>
      </c>
      <c r="AU132" s="142" t="s">
        <v>76</v>
      </c>
      <c r="AV132" s="13" t="s">
        <v>76</v>
      </c>
      <c r="AW132" s="13" t="s">
        <v>28</v>
      </c>
      <c r="AX132" s="13" t="s">
        <v>74</v>
      </c>
      <c r="AY132" s="142" t="s">
        <v>126</v>
      </c>
    </row>
    <row r="133" spans="2:65" s="1" customFormat="1" ht="24.2" customHeight="1" x14ac:dyDescent="0.2">
      <c r="B133" s="30"/>
      <c r="C133" s="120" t="s">
        <v>170</v>
      </c>
      <c r="D133" s="120" t="s">
        <v>128</v>
      </c>
      <c r="E133" s="121" t="s">
        <v>171</v>
      </c>
      <c r="F133" s="122" t="s">
        <v>172</v>
      </c>
      <c r="G133" s="123" t="s">
        <v>142</v>
      </c>
      <c r="H133" s="124">
        <v>86.32</v>
      </c>
      <c r="I133" s="125">
        <v>1</v>
      </c>
      <c r="J133" s="125">
        <f>ROUND(I133*H133,2)</f>
        <v>86.32</v>
      </c>
      <c r="K133" s="122" t="s">
        <v>132</v>
      </c>
      <c r="L133" s="30"/>
      <c r="M133" s="126" t="s">
        <v>17</v>
      </c>
      <c r="N133" s="127" t="s">
        <v>37</v>
      </c>
      <c r="O133" s="128">
        <v>8.9999999999999993E-3</v>
      </c>
      <c r="P133" s="128">
        <f>O133*H133</f>
        <v>0.7768799999999999</v>
      </c>
      <c r="Q133" s="128">
        <v>0</v>
      </c>
      <c r="R133" s="128">
        <f>Q133*H133</f>
        <v>0</v>
      </c>
      <c r="S133" s="128">
        <v>0</v>
      </c>
      <c r="T133" s="129">
        <f>S133*H133</f>
        <v>0</v>
      </c>
      <c r="AR133" s="130" t="s">
        <v>133</v>
      </c>
      <c r="AT133" s="130" t="s">
        <v>128</v>
      </c>
      <c r="AU133" s="130" t="s">
        <v>76</v>
      </c>
      <c r="AY133" s="18" t="s">
        <v>126</v>
      </c>
      <c r="BE133" s="131">
        <f>IF(N133="základní",J133,0)</f>
        <v>86.32</v>
      </c>
      <c r="BF133" s="131">
        <f>IF(N133="snížená",J133,0)</f>
        <v>0</v>
      </c>
      <c r="BG133" s="131">
        <f>IF(N133="zákl. přenesená",J133,0)</f>
        <v>0</v>
      </c>
      <c r="BH133" s="131">
        <f>IF(N133="sníž. přenesená",J133,0)</f>
        <v>0</v>
      </c>
      <c r="BI133" s="131">
        <f>IF(N133="nulová",J133,0)</f>
        <v>0</v>
      </c>
      <c r="BJ133" s="18" t="s">
        <v>74</v>
      </c>
      <c r="BK133" s="131">
        <f>ROUND(I133*H133,2)</f>
        <v>86.32</v>
      </c>
      <c r="BL133" s="18" t="s">
        <v>133</v>
      </c>
      <c r="BM133" s="130" t="s">
        <v>173</v>
      </c>
    </row>
    <row r="134" spans="2:65" s="1" customFormat="1" ht="11.25" x14ac:dyDescent="0.2">
      <c r="B134" s="30"/>
      <c r="D134" s="132" t="s">
        <v>135</v>
      </c>
      <c r="F134" s="133" t="s">
        <v>174</v>
      </c>
      <c r="L134" s="30"/>
      <c r="M134" s="134"/>
      <c r="T134" s="51"/>
      <c r="AT134" s="18" t="s">
        <v>135</v>
      </c>
      <c r="AU134" s="18" t="s">
        <v>76</v>
      </c>
    </row>
    <row r="135" spans="2:65" s="1" customFormat="1" ht="24.2" customHeight="1" x14ac:dyDescent="0.2">
      <c r="B135" s="30"/>
      <c r="C135" s="120" t="s">
        <v>175</v>
      </c>
      <c r="D135" s="120" t="s">
        <v>128</v>
      </c>
      <c r="E135" s="121" t="s">
        <v>176</v>
      </c>
      <c r="F135" s="122" t="s">
        <v>177</v>
      </c>
      <c r="G135" s="123" t="s">
        <v>178</v>
      </c>
      <c r="H135" s="124">
        <v>155.376</v>
      </c>
      <c r="I135" s="125">
        <v>1</v>
      </c>
      <c r="J135" s="125">
        <f>ROUND(I135*H135,2)</f>
        <v>155.38</v>
      </c>
      <c r="K135" s="122" t="s">
        <v>132</v>
      </c>
      <c r="L135" s="30"/>
      <c r="M135" s="126" t="s">
        <v>17</v>
      </c>
      <c r="N135" s="127" t="s">
        <v>37</v>
      </c>
      <c r="O135" s="128">
        <v>0</v>
      </c>
      <c r="P135" s="128">
        <f>O135*H135</f>
        <v>0</v>
      </c>
      <c r="Q135" s="128">
        <v>0</v>
      </c>
      <c r="R135" s="128">
        <f>Q135*H135</f>
        <v>0</v>
      </c>
      <c r="S135" s="128">
        <v>0</v>
      </c>
      <c r="T135" s="129">
        <f>S135*H135</f>
        <v>0</v>
      </c>
      <c r="AR135" s="130" t="s">
        <v>133</v>
      </c>
      <c r="AT135" s="130" t="s">
        <v>128</v>
      </c>
      <c r="AU135" s="130" t="s">
        <v>76</v>
      </c>
      <c r="AY135" s="18" t="s">
        <v>126</v>
      </c>
      <c r="BE135" s="131">
        <f>IF(N135="základní",J135,0)</f>
        <v>155.38</v>
      </c>
      <c r="BF135" s="131">
        <f>IF(N135="snížená",J135,0)</f>
        <v>0</v>
      </c>
      <c r="BG135" s="131">
        <f>IF(N135="zákl. přenesená",J135,0)</f>
        <v>0</v>
      </c>
      <c r="BH135" s="131">
        <f>IF(N135="sníž. přenesená",J135,0)</f>
        <v>0</v>
      </c>
      <c r="BI135" s="131">
        <f>IF(N135="nulová",J135,0)</f>
        <v>0</v>
      </c>
      <c r="BJ135" s="18" t="s">
        <v>74</v>
      </c>
      <c r="BK135" s="131">
        <f>ROUND(I135*H135,2)</f>
        <v>155.38</v>
      </c>
      <c r="BL135" s="18" t="s">
        <v>133</v>
      </c>
      <c r="BM135" s="130" t="s">
        <v>179</v>
      </c>
    </row>
    <row r="136" spans="2:65" s="1" customFormat="1" ht="11.25" x14ac:dyDescent="0.2">
      <c r="B136" s="30"/>
      <c r="D136" s="132" t="s">
        <v>135</v>
      </c>
      <c r="F136" s="133" t="s">
        <v>180</v>
      </c>
      <c r="L136" s="30"/>
      <c r="M136" s="134"/>
      <c r="T136" s="51"/>
      <c r="AT136" s="18" t="s">
        <v>135</v>
      </c>
      <c r="AU136" s="18" t="s">
        <v>76</v>
      </c>
    </row>
    <row r="137" spans="2:65" s="13" customFormat="1" ht="11.25" x14ac:dyDescent="0.2">
      <c r="B137" s="141"/>
      <c r="D137" s="136" t="s">
        <v>137</v>
      </c>
      <c r="E137" s="142" t="s">
        <v>17</v>
      </c>
      <c r="F137" s="143" t="s">
        <v>181</v>
      </c>
      <c r="H137" s="144">
        <v>155.376</v>
      </c>
      <c r="L137" s="141"/>
      <c r="M137" s="145"/>
      <c r="T137" s="146"/>
      <c r="AT137" s="142" t="s">
        <v>137</v>
      </c>
      <c r="AU137" s="142" t="s">
        <v>76</v>
      </c>
      <c r="AV137" s="13" t="s">
        <v>76</v>
      </c>
      <c r="AW137" s="13" t="s">
        <v>28</v>
      </c>
      <c r="AX137" s="13" t="s">
        <v>74</v>
      </c>
      <c r="AY137" s="142" t="s">
        <v>126</v>
      </c>
    </row>
    <row r="138" spans="2:65" s="1" customFormat="1" ht="24.2" customHeight="1" x14ac:dyDescent="0.2">
      <c r="B138" s="30"/>
      <c r="C138" s="120" t="s">
        <v>182</v>
      </c>
      <c r="D138" s="120" t="s">
        <v>128</v>
      </c>
      <c r="E138" s="121" t="s">
        <v>183</v>
      </c>
      <c r="F138" s="122" t="s">
        <v>184</v>
      </c>
      <c r="G138" s="123" t="s">
        <v>142</v>
      </c>
      <c r="H138" s="124">
        <v>4.8380000000000001</v>
      </c>
      <c r="I138" s="125">
        <v>1</v>
      </c>
      <c r="J138" s="125">
        <f>ROUND(I138*H138,2)</f>
        <v>4.84</v>
      </c>
      <c r="K138" s="122" t="s">
        <v>132</v>
      </c>
      <c r="L138" s="30"/>
      <c r="M138" s="126" t="s">
        <v>17</v>
      </c>
      <c r="N138" s="127" t="s">
        <v>37</v>
      </c>
      <c r="O138" s="128">
        <v>0.32800000000000001</v>
      </c>
      <c r="P138" s="128">
        <f>O138*H138</f>
        <v>1.5868640000000001</v>
      </c>
      <c r="Q138" s="128">
        <v>0</v>
      </c>
      <c r="R138" s="128">
        <f>Q138*H138</f>
        <v>0</v>
      </c>
      <c r="S138" s="128">
        <v>0</v>
      </c>
      <c r="T138" s="129">
        <f>S138*H138</f>
        <v>0</v>
      </c>
      <c r="AR138" s="130" t="s">
        <v>133</v>
      </c>
      <c r="AT138" s="130" t="s">
        <v>128</v>
      </c>
      <c r="AU138" s="130" t="s">
        <v>76</v>
      </c>
      <c r="AY138" s="18" t="s">
        <v>126</v>
      </c>
      <c r="BE138" s="131">
        <f>IF(N138="základní",J138,0)</f>
        <v>4.84</v>
      </c>
      <c r="BF138" s="131">
        <f>IF(N138="snížená",J138,0)</f>
        <v>0</v>
      </c>
      <c r="BG138" s="131">
        <f>IF(N138="zákl. přenesená",J138,0)</f>
        <v>0</v>
      </c>
      <c r="BH138" s="131">
        <f>IF(N138="sníž. přenesená",J138,0)</f>
        <v>0</v>
      </c>
      <c r="BI138" s="131">
        <f>IF(N138="nulová",J138,0)</f>
        <v>0</v>
      </c>
      <c r="BJ138" s="18" t="s">
        <v>74</v>
      </c>
      <c r="BK138" s="131">
        <f>ROUND(I138*H138,2)</f>
        <v>4.84</v>
      </c>
      <c r="BL138" s="18" t="s">
        <v>133</v>
      </c>
      <c r="BM138" s="130" t="s">
        <v>185</v>
      </c>
    </row>
    <row r="139" spans="2:65" s="1" customFormat="1" ht="11.25" x14ac:dyDescent="0.2">
      <c r="B139" s="30"/>
      <c r="D139" s="132" t="s">
        <v>135</v>
      </c>
      <c r="F139" s="133" t="s">
        <v>186</v>
      </c>
      <c r="L139" s="30"/>
      <c r="M139" s="134"/>
      <c r="T139" s="51"/>
      <c r="AT139" s="18" t="s">
        <v>135</v>
      </c>
      <c r="AU139" s="18" t="s">
        <v>76</v>
      </c>
    </row>
    <row r="140" spans="2:65" s="12" customFormat="1" ht="11.25" x14ac:dyDescent="0.2">
      <c r="B140" s="135"/>
      <c r="D140" s="136" t="s">
        <v>137</v>
      </c>
      <c r="E140" s="137" t="s">
        <v>17</v>
      </c>
      <c r="F140" s="138" t="s">
        <v>187</v>
      </c>
      <c r="H140" s="137" t="s">
        <v>17</v>
      </c>
      <c r="L140" s="135"/>
      <c r="M140" s="139"/>
      <c r="T140" s="140"/>
      <c r="AT140" s="137" t="s">
        <v>137</v>
      </c>
      <c r="AU140" s="137" t="s">
        <v>76</v>
      </c>
      <c r="AV140" s="12" t="s">
        <v>74</v>
      </c>
      <c r="AW140" s="12" t="s">
        <v>28</v>
      </c>
      <c r="AX140" s="12" t="s">
        <v>66</v>
      </c>
      <c r="AY140" s="137" t="s">
        <v>126</v>
      </c>
    </row>
    <row r="141" spans="2:65" s="13" customFormat="1" ht="11.25" x14ac:dyDescent="0.2">
      <c r="B141" s="141"/>
      <c r="D141" s="136" t="s">
        <v>137</v>
      </c>
      <c r="E141" s="142" t="s">
        <v>17</v>
      </c>
      <c r="F141" s="143" t="s">
        <v>188</v>
      </c>
      <c r="H141" s="144">
        <v>2.34</v>
      </c>
      <c r="L141" s="141"/>
      <c r="M141" s="145"/>
      <c r="T141" s="146"/>
      <c r="AT141" s="142" t="s">
        <v>137</v>
      </c>
      <c r="AU141" s="142" t="s">
        <v>76</v>
      </c>
      <c r="AV141" s="13" t="s">
        <v>76</v>
      </c>
      <c r="AW141" s="13" t="s">
        <v>28</v>
      </c>
      <c r="AX141" s="13" t="s">
        <v>66</v>
      </c>
      <c r="AY141" s="142" t="s">
        <v>126</v>
      </c>
    </row>
    <row r="142" spans="2:65" s="12" customFormat="1" ht="11.25" x14ac:dyDescent="0.2">
      <c r="B142" s="135"/>
      <c r="D142" s="136" t="s">
        <v>137</v>
      </c>
      <c r="E142" s="137" t="s">
        <v>17</v>
      </c>
      <c r="F142" s="138" t="s">
        <v>189</v>
      </c>
      <c r="H142" s="137" t="s">
        <v>17</v>
      </c>
      <c r="L142" s="135"/>
      <c r="M142" s="139"/>
      <c r="T142" s="140"/>
      <c r="AT142" s="137" t="s">
        <v>137</v>
      </c>
      <c r="AU142" s="137" t="s">
        <v>76</v>
      </c>
      <c r="AV142" s="12" t="s">
        <v>74</v>
      </c>
      <c r="AW142" s="12" t="s">
        <v>28</v>
      </c>
      <c r="AX142" s="12" t="s">
        <v>66</v>
      </c>
      <c r="AY142" s="137" t="s">
        <v>126</v>
      </c>
    </row>
    <row r="143" spans="2:65" s="13" customFormat="1" ht="11.25" x14ac:dyDescent="0.2">
      <c r="B143" s="141"/>
      <c r="D143" s="136" t="s">
        <v>137</v>
      </c>
      <c r="E143" s="142" t="s">
        <v>17</v>
      </c>
      <c r="F143" s="143" t="s">
        <v>190</v>
      </c>
      <c r="H143" s="144">
        <v>2.4980000000000002</v>
      </c>
      <c r="L143" s="141"/>
      <c r="M143" s="145"/>
      <c r="T143" s="146"/>
      <c r="AT143" s="142" t="s">
        <v>137</v>
      </c>
      <c r="AU143" s="142" t="s">
        <v>76</v>
      </c>
      <c r="AV143" s="13" t="s">
        <v>76</v>
      </c>
      <c r="AW143" s="13" t="s">
        <v>28</v>
      </c>
      <c r="AX143" s="13" t="s">
        <v>66</v>
      </c>
      <c r="AY143" s="142" t="s">
        <v>126</v>
      </c>
    </row>
    <row r="144" spans="2:65" s="15" customFormat="1" ht="11.25" x14ac:dyDescent="0.2">
      <c r="B144" s="153"/>
      <c r="D144" s="136" t="s">
        <v>137</v>
      </c>
      <c r="E144" s="154" t="s">
        <v>17</v>
      </c>
      <c r="F144" s="155" t="s">
        <v>157</v>
      </c>
      <c r="H144" s="156">
        <v>4.8380000000000001</v>
      </c>
      <c r="L144" s="153"/>
      <c r="M144" s="157"/>
      <c r="T144" s="158"/>
      <c r="AT144" s="154" t="s">
        <v>137</v>
      </c>
      <c r="AU144" s="154" t="s">
        <v>76</v>
      </c>
      <c r="AV144" s="15" t="s">
        <v>133</v>
      </c>
      <c r="AW144" s="15" t="s">
        <v>28</v>
      </c>
      <c r="AX144" s="15" t="s">
        <v>74</v>
      </c>
      <c r="AY144" s="154" t="s">
        <v>126</v>
      </c>
    </row>
    <row r="145" spans="2:65" s="1" customFormat="1" ht="16.5" customHeight="1" x14ac:dyDescent="0.2">
      <c r="B145" s="30"/>
      <c r="C145" s="159" t="s">
        <v>191</v>
      </c>
      <c r="D145" s="159" t="s">
        <v>192</v>
      </c>
      <c r="E145" s="160" t="s">
        <v>193</v>
      </c>
      <c r="F145" s="161" t="s">
        <v>194</v>
      </c>
      <c r="G145" s="162" t="s">
        <v>178</v>
      </c>
      <c r="H145" s="163">
        <v>4.68</v>
      </c>
      <c r="I145" s="164">
        <v>1</v>
      </c>
      <c r="J145" s="164">
        <f>ROUND(I145*H145,2)</f>
        <v>4.68</v>
      </c>
      <c r="K145" s="161" t="s">
        <v>132</v>
      </c>
      <c r="L145" s="165"/>
      <c r="M145" s="166" t="s">
        <v>17</v>
      </c>
      <c r="N145" s="167" t="s">
        <v>37</v>
      </c>
      <c r="O145" s="128">
        <v>0</v>
      </c>
      <c r="P145" s="128">
        <f>O145*H145</f>
        <v>0</v>
      </c>
      <c r="Q145" s="128">
        <v>1</v>
      </c>
      <c r="R145" s="128">
        <f>Q145*H145</f>
        <v>4.68</v>
      </c>
      <c r="S145" s="128">
        <v>0</v>
      </c>
      <c r="T145" s="129">
        <f>S145*H145</f>
        <v>0</v>
      </c>
      <c r="AR145" s="130" t="s">
        <v>182</v>
      </c>
      <c r="AT145" s="130" t="s">
        <v>192</v>
      </c>
      <c r="AU145" s="130" t="s">
        <v>76</v>
      </c>
      <c r="AY145" s="18" t="s">
        <v>126</v>
      </c>
      <c r="BE145" s="131">
        <f>IF(N145="základní",J145,0)</f>
        <v>4.68</v>
      </c>
      <c r="BF145" s="131">
        <f>IF(N145="snížená",J145,0)</f>
        <v>0</v>
      </c>
      <c r="BG145" s="131">
        <f>IF(N145="zákl. přenesená",J145,0)</f>
        <v>0</v>
      </c>
      <c r="BH145" s="131">
        <f>IF(N145="sníž. přenesená",J145,0)</f>
        <v>0</v>
      </c>
      <c r="BI145" s="131">
        <f>IF(N145="nulová",J145,0)</f>
        <v>0</v>
      </c>
      <c r="BJ145" s="18" t="s">
        <v>74</v>
      </c>
      <c r="BK145" s="131">
        <f>ROUND(I145*H145,2)</f>
        <v>4.68</v>
      </c>
      <c r="BL145" s="18" t="s">
        <v>133</v>
      </c>
      <c r="BM145" s="130" t="s">
        <v>195</v>
      </c>
    </row>
    <row r="146" spans="2:65" s="13" customFormat="1" ht="11.25" x14ac:dyDescent="0.2">
      <c r="B146" s="141"/>
      <c r="D146" s="136" t="s">
        <v>137</v>
      </c>
      <c r="F146" s="143" t="s">
        <v>196</v>
      </c>
      <c r="H146" s="144">
        <v>4.68</v>
      </c>
      <c r="L146" s="141"/>
      <c r="M146" s="145"/>
      <c r="T146" s="146"/>
      <c r="AT146" s="142" t="s">
        <v>137</v>
      </c>
      <c r="AU146" s="142" t="s">
        <v>76</v>
      </c>
      <c r="AV146" s="13" t="s">
        <v>76</v>
      </c>
      <c r="AW146" s="13" t="s">
        <v>4</v>
      </c>
      <c r="AX146" s="13" t="s">
        <v>74</v>
      </c>
      <c r="AY146" s="142" t="s">
        <v>126</v>
      </c>
    </row>
    <row r="147" spans="2:65" s="11" customFormat="1" ht="22.9" customHeight="1" x14ac:dyDescent="0.2">
      <c r="B147" s="109"/>
      <c r="D147" s="110" t="s">
        <v>65</v>
      </c>
      <c r="E147" s="118" t="s">
        <v>76</v>
      </c>
      <c r="F147" s="118" t="s">
        <v>197</v>
      </c>
      <c r="J147" s="119">
        <f>BK147</f>
        <v>166.13000000000002</v>
      </c>
      <c r="L147" s="109"/>
      <c r="M147" s="113"/>
      <c r="P147" s="114">
        <f>SUM(P148:P201)</f>
        <v>98.430173000000011</v>
      </c>
      <c r="R147" s="114">
        <f>SUM(R148:R201)</f>
        <v>132.38154824000003</v>
      </c>
      <c r="T147" s="115">
        <f>SUM(T148:T201)</f>
        <v>0</v>
      </c>
      <c r="AR147" s="110" t="s">
        <v>74</v>
      </c>
      <c r="AT147" s="116" t="s">
        <v>65</v>
      </c>
      <c r="AU147" s="116" t="s">
        <v>74</v>
      </c>
      <c r="AY147" s="110" t="s">
        <v>126</v>
      </c>
      <c r="BK147" s="117">
        <f>SUM(BK148:BK201)</f>
        <v>166.13000000000002</v>
      </c>
    </row>
    <row r="148" spans="2:65" s="1" customFormat="1" ht="16.5" customHeight="1" x14ac:dyDescent="0.2">
      <c r="B148" s="30"/>
      <c r="C148" s="120" t="s">
        <v>198</v>
      </c>
      <c r="D148" s="120" t="s">
        <v>128</v>
      </c>
      <c r="E148" s="121" t="s">
        <v>199</v>
      </c>
      <c r="F148" s="122" t="s">
        <v>200</v>
      </c>
      <c r="G148" s="123" t="s">
        <v>131</v>
      </c>
      <c r="H148" s="124">
        <v>7.2430000000000003</v>
      </c>
      <c r="I148" s="125">
        <v>1</v>
      </c>
      <c r="J148" s="125">
        <f>ROUND(I148*H148,2)</f>
        <v>7.24</v>
      </c>
      <c r="K148" s="122" t="s">
        <v>132</v>
      </c>
      <c r="L148" s="30"/>
      <c r="M148" s="126" t="s">
        <v>17</v>
      </c>
      <c r="N148" s="127" t="s">
        <v>37</v>
      </c>
      <c r="O148" s="128">
        <v>0.247</v>
      </c>
      <c r="P148" s="128">
        <f>O148*H148</f>
        <v>1.789021</v>
      </c>
      <c r="Q148" s="128">
        <v>2.6900000000000001E-3</v>
      </c>
      <c r="R148" s="128">
        <f>Q148*H148</f>
        <v>1.9483670000000002E-2</v>
      </c>
      <c r="S148" s="128">
        <v>0</v>
      </c>
      <c r="T148" s="129">
        <f>S148*H148</f>
        <v>0</v>
      </c>
      <c r="AR148" s="130" t="s">
        <v>133</v>
      </c>
      <c r="AT148" s="130" t="s">
        <v>128</v>
      </c>
      <c r="AU148" s="130" t="s">
        <v>76</v>
      </c>
      <c r="AY148" s="18" t="s">
        <v>126</v>
      </c>
      <c r="BE148" s="131">
        <f>IF(N148="základní",J148,0)</f>
        <v>7.24</v>
      </c>
      <c r="BF148" s="131">
        <f>IF(N148="snížená",J148,0)</f>
        <v>0</v>
      </c>
      <c r="BG148" s="131">
        <f>IF(N148="zákl. přenesená",J148,0)</f>
        <v>0</v>
      </c>
      <c r="BH148" s="131">
        <f>IF(N148="sníž. přenesená",J148,0)</f>
        <v>0</v>
      </c>
      <c r="BI148" s="131">
        <f>IF(N148="nulová",J148,0)</f>
        <v>0</v>
      </c>
      <c r="BJ148" s="18" t="s">
        <v>74</v>
      </c>
      <c r="BK148" s="131">
        <f>ROUND(I148*H148,2)</f>
        <v>7.24</v>
      </c>
      <c r="BL148" s="18" t="s">
        <v>133</v>
      </c>
      <c r="BM148" s="130" t="s">
        <v>201</v>
      </c>
    </row>
    <row r="149" spans="2:65" s="1" customFormat="1" ht="11.25" x14ac:dyDescent="0.2">
      <c r="B149" s="30"/>
      <c r="D149" s="132" t="s">
        <v>135</v>
      </c>
      <c r="F149" s="133" t="s">
        <v>202</v>
      </c>
      <c r="L149" s="30"/>
      <c r="M149" s="134"/>
      <c r="T149" s="51"/>
      <c r="AT149" s="18" t="s">
        <v>135</v>
      </c>
      <c r="AU149" s="18" t="s">
        <v>76</v>
      </c>
    </row>
    <row r="150" spans="2:65" s="12" customFormat="1" ht="11.25" x14ac:dyDescent="0.2">
      <c r="B150" s="135"/>
      <c r="D150" s="136" t="s">
        <v>137</v>
      </c>
      <c r="E150" s="137" t="s">
        <v>17</v>
      </c>
      <c r="F150" s="138" t="s">
        <v>203</v>
      </c>
      <c r="H150" s="137" t="s">
        <v>17</v>
      </c>
      <c r="L150" s="135"/>
      <c r="M150" s="139"/>
      <c r="T150" s="140"/>
      <c r="AT150" s="137" t="s">
        <v>137</v>
      </c>
      <c r="AU150" s="137" t="s">
        <v>76</v>
      </c>
      <c r="AV150" s="12" t="s">
        <v>74</v>
      </c>
      <c r="AW150" s="12" t="s">
        <v>28</v>
      </c>
      <c r="AX150" s="12" t="s">
        <v>66</v>
      </c>
      <c r="AY150" s="137" t="s">
        <v>126</v>
      </c>
    </row>
    <row r="151" spans="2:65" s="13" customFormat="1" ht="11.25" x14ac:dyDescent="0.2">
      <c r="B151" s="141"/>
      <c r="D151" s="136" t="s">
        <v>137</v>
      </c>
      <c r="E151" s="142" t="s">
        <v>17</v>
      </c>
      <c r="F151" s="143" t="s">
        <v>204</v>
      </c>
      <c r="H151" s="144">
        <v>3.6749999999999998</v>
      </c>
      <c r="L151" s="141"/>
      <c r="M151" s="145"/>
      <c r="T151" s="146"/>
      <c r="AT151" s="142" t="s">
        <v>137</v>
      </c>
      <c r="AU151" s="142" t="s">
        <v>76</v>
      </c>
      <c r="AV151" s="13" t="s">
        <v>76</v>
      </c>
      <c r="AW151" s="13" t="s">
        <v>28</v>
      </c>
      <c r="AX151" s="13" t="s">
        <v>66</v>
      </c>
      <c r="AY151" s="142" t="s">
        <v>126</v>
      </c>
    </row>
    <row r="152" spans="2:65" s="13" customFormat="1" ht="11.25" x14ac:dyDescent="0.2">
      <c r="B152" s="141"/>
      <c r="D152" s="136" t="s">
        <v>137</v>
      </c>
      <c r="E152" s="142" t="s">
        <v>17</v>
      </c>
      <c r="F152" s="143" t="s">
        <v>205</v>
      </c>
      <c r="H152" s="144">
        <v>3.5680000000000001</v>
      </c>
      <c r="L152" s="141"/>
      <c r="M152" s="145"/>
      <c r="T152" s="146"/>
      <c r="AT152" s="142" t="s">
        <v>137</v>
      </c>
      <c r="AU152" s="142" t="s">
        <v>76</v>
      </c>
      <c r="AV152" s="13" t="s">
        <v>76</v>
      </c>
      <c r="AW152" s="13" t="s">
        <v>28</v>
      </c>
      <c r="AX152" s="13" t="s">
        <v>66</v>
      </c>
      <c r="AY152" s="142" t="s">
        <v>126</v>
      </c>
    </row>
    <row r="153" spans="2:65" s="15" customFormat="1" ht="11.25" x14ac:dyDescent="0.2">
      <c r="B153" s="153"/>
      <c r="D153" s="136" t="s">
        <v>137</v>
      </c>
      <c r="E153" s="154" t="s">
        <v>17</v>
      </c>
      <c r="F153" s="155" t="s">
        <v>157</v>
      </c>
      <c r="H153" s="156">
        <v>7.2430000000000003</v>
      </c>
      <c r="L153" s="153"/>
      <c r="M153" s="157"/>
      <c r="T153" s="158"/>
      <c r="AT153" s="154" t="s">
        <v>137</v>
      </c>
      <c r="AU153" s="154" t="s">
        <v>76</v>
      </c>
      <c r="AV153" s="15" t="s">
        <v>133</v>
      </c>
      <c r="AW153" s="15" t="s">
        <v>28</v>
      </c>
      <c r="AX153" s="15" t="s">
        <v>74</v>
      </c>
      <c r="AY153" s="154" t="s">
        <v>126</v>
      </c>
    </row>
    <row r="154" spans="2:65" s="1" customFormat="1" ht="16.5" customHeight="1" x14ac:dyDescent="0.2">
      <c r="B154" s="30"/>
      <c r="C154" s="120" t="s">
        <v>206</v>
      </c>
      <c r="D154" s="120" t="s">
        <v>128</v>
      </c>
      <c r="E154" s="121" t="s">
        <v>207</v>
      </c>
      <c r="F154" s="122" t="s">
        <v>208</v>
      </c>
      <c r="G154" s="123" t="s">
        <v>131</v>
      </c>
      <c r="H154" s="124">
        <v>7.2430000000000003</v>
      </c>
      <c r="I154" s="125">
        <v>1</v>
      </c>
      <c r="J154" s="125">
        <f>ROUND(I154*H154,2)</f>
        <v>7.24</v>
      </c>
      <c r="K154" s="122" t="s">
        <v>132</v>
      </c>
      <c r="L154" s="30"/>
      <c r="M154" s="126" t="s">
        <v>17</v>
      </c>
      <c r="N154" s="127" t="s">
        <v>37</v>
      </c>
      <c r="O154" s="128">
        <v>8.3000000000000004E-2</v>
      </c>
      <c r="P154" s="128">
        <f>O154*H154</f>
        <v>0.60116900000000006</v>
      </c>
      <c r="Q154" s="128">
        <v>0</v>
      </c>
      <c r="R154" s="128">
        <f>Q154*H154</f>
        <v>0</v>
      </c>
      <c r="S154" s="128">
        <v>0</v>
      </c>
      <c r="T154" s="129">
        <f>S154*H154</f>
        <v>0</v>
      </c>
      <c r="AR154" s="130" t="s">
        <v>133</v>
      </c>
      <c r="AT154" s="130" t="s">
        <v>128</v>
      </c>
      <c r="AU154" s="130" t="s">
        <v>76</v>
      </c>
      <c r="AY154" s="18" t="s">
        <v>126</v>
      </c>
      <c r="BE154" s="131">
        <f>IF(N154="základní",J154,0)</f>
        <v>7.24</v>
      </c>
      <c r="BF154" s="131">
        <f>IF(N154="snížená",J154,0)</f>
        <v>0</v>
      </c>
      <c r="BG154" s="131">
        <f>IF(N154="zákl. přenesená",J154,0)</f>
        <v>0</v>
      </c>
      <c r="BH154" s="131">
        <f>IF(N154="sníž. přenesená",J154,0)</f>
        <v>0</v>
      </c>
      <c r="BI154" s="131">
        <f>IF(N154="nulová",J154,0)</f>
        <v>0</v>
      </c>
      <c r="BJ154" s="18" t="s">
        <v>74</v>
      </c>
      <c r="BK154" s="131">
        <f>ROUND(I154*H154,2)</f>
        <v>7.24</v>
      </c>
      <c r="BL154" s="18" t="s">
        <v>133</v>
      </c>
      <c r="BM154" s="130" t="s">
        <v>209</v>
      </c>
    </row>
    <row r="155" spans="2:65" s="1" customFormat="1" ht="11.25" x14ac:dyDescent="0.2">
      <c r="B155" s="30"/>
      <c r="D155" s="132" t="s">
        <v>135</v>
      </c>
      <c r="F155" s="133" t="s">
        <v>210</v>
      </c>
      <c r="L155" s="30"/>
      <c r="M155" s="134"/>
      <c r="T155" s="51"/>
      <c r="AT155" s="18" t="s">
        <v>135</v>
      </c>
      <c r="AU155" s="18" t="s">
        <v>76</v>
      </c>
    </row>
    <row r="156" spans="2:65" s="1" customFormat="1" ht="16.5" customHeight="1" x14ac:dyDescent="0.2">
      <c r="B156" s="30"/>
      <c r="C156" s="120" t="s">
        <v>211</v>
      </c>
      <c r="D156" s="120" t="s">
        <v>128</v>
      </c>
      <c r="E156" s="121" t="s">
        <v>212</v>
      </c>
      <c r="F156" s="122" t="s">
        <v>213</v>
      </c>
      <c r="G156" s="123" t="s">
        <v>142</v>
      </c>
      <c r="H156" s="124">
        <v>17.518000000000001</v>
      </c>
      <c r="I156" s="125">
        <v>1</v>
      </c>
      <c r="J156" s="125">
        <f>ROUND(I156*H156,2)</f>
        <v>17.52</v>
      </c>
      <c r="K156" s="122" t="s">
        <v>132</v>
      </c>
      <c r="L156" s="30"/>
      <c r="M156" s="126" t="s">
        <v>17</v>
      </c>
      <c r="N156" s="127" t="s">
        <v>37</v>
      </c>
      <c r="O156" s="128">
        <v>0.97</v>
      </c>
      <c r="P156" s="128">
        <f>O156*H156</f>
        <v>16.992460000000001</v>
      </c>
      <c r="Q156" s="128">
        <v>2.47214</v>
      </c>
      <c r="R156" s="128">
        <f>Q156*H156</f>
        <v>43.306948519999999</v>
      </c>
      <c r="S156" s="128">
        <v>0</v>
      </c>
      <c r="T156" s="129">
        <f>S156*H156</f>
        <v>0</v>
      </c>
      <c r="AR156" s="130" t="s">
        <v>133</v>
      </c>
      <c r="AT156" s="130" t="s">
        <v>128</v>
      </c>
      <c r="AU156" s="130" t="s">
        <v>76</v>
      </c>
      <c r="AY156" s="18" t="s">
        <v>126</v>
      </c>
      <c r="BE156" s="131">
        <f>IF(N156="základní",J156,0)</f>
        <v>17.52</v>
      </c>
      <c r="BF156" s="131">
        <f>IF(N156="snížená",J156,0)</f>
        <v>0</v>
      </c>
      <c r="BG156" s="131">
        <f>IF(N156="zákl. přenesená",J156,0)</f>
        <v>0</v>
      </c>
      <c r="BH156" s="131">
        <f>IF(N156="sníž. přenesená",J156,0)</f>
        <v>0</v>
      </c>
      <c r="BI156" s="131">
        <f>IF(N156="nulová",J156,0)</f>
        <v>0</v>
      </c>
      <c r="BJ156" s="18" t="s">
        <v>74</v>
      </c>
      <c r="BK156" s="131">
        <f>ROUND(I156*H156,2)</f>
        <v>17.52</v>
      </c>
      <c r="BL156" s="18" t="s">
        <v>133</v>
      </c>
      <c r="BM156" s="130" t="s">
        <v>214</v>
      </c>
    </row>
    <row r="157" spans="2:65" s="1" customFormat="1" ht="11.25" x14ac:dyDescent="0.2">
      <c r="B157" s="30"/>
      <c r="D157" s="132" t="s">
        <v>135</v>
      </c>
      <c r="F157" s="133" t="s">
        <v>215</v>
      </c>
      <c r="L157" s="30"/>
      <c r="M157" s="134"/>
      <c r="T157" s="51"/>
      <c r="AT157" s="18" t="s">
        <v>135</v>
      </c>
      <c r="AU157" s="18" t="s">
        <v>76</v>
      </c>
    </row>
    <row r="158" spans="2:65" s="13" customFormat="1" ht="11.25" x14ac:dyDescent="0.2">
      <c r="B158" s="141"/>
      <c r="D158" s="136" t="s">
        <v>137</v>
      </c>
      <c r="E158" s="142" t="s">
        <v>17</v>
      </c>
      <c r="F158" s="143" t="s">
        <v>216</v>
      </c>
      <c r="H158" s="144">
        <v>12.66</v>
      </c>
      <c r="L158" s="141"/>
      <c r="M158" s="145"/>
      <c r="T158" s="146"/>
      <c r="AT158" s="142" t="s">
        <v>137</v>
      </c>
      <c r="AU158" s="142" t="s">
        <v>76</v>
      </c>
      <c r="AV158" s="13" t="s">
        <v>76</v>
      </c>
      <c r="AW158" s="13" t="s">
        <v>28</v>
      </c>
      <c r="AX158" s="13" t="s">
        <v>66</v>
      </c>
      <c r="AY158" s="142" t="s">
        <v>126</v>
      </c>
    </row>
    <row r="159" spans="2:65" s="13" customFormat="1" ht="11.25" x14ac:dyDescent="0.2">
      <c r="B159" s="141"/>
      <c r="D159" s="136" t="s">
        <v>137</v>
      </c>
      <c r="E159" s="142" t="s">
        <v>17</v>
      </c>
      <c r="F159" s="143" t="s">
        <v>217</v>
      </c>
      <c r="H159" s="144">
        <v>4.8579999999999997</v>
      </c>
      <c r="L159" s="141"/>
      <c r="M159" s="145"/>
      <c r="T159" s="146"/>
      <c r="AT159" s="142" t="s">
        <v>137</v>
      </c>
      <c r="AU159" s="142" t="s">
        <v>76</v>
      </c>
      <c r="AV159" s="13" t="s">
        <v>76</v>
      </c>
      <c r="AW159" s="13" t="s">
        <v>28</v>
      </c>
      <c r="AX159" s="13" t="s">
        <v>66</v>
      </c>
      <c r="AY159" s="142" t="s">
        <v>126</v>
      </c>
    </row>
    <row r="160" spans="2:65" s="15" customFormat="1" ht="11.25" x14ac:dyDescent="0.2">
      <c r="B160" s="153"/>
      <c r="D160" s="136" t="s">
        <v>137</v>
      </c>
      <c r="E160" s="154" t="s">
        <v>17</v>
      </c>
      <c r="F160" s="155" t="s">
        <v>157</v>
      </c>
      <c r="H160" s="156">
        <v>17.518000000000001</v>
      </c>
      <c r="L160" s="153"/>
      <c r="M160" s="157"/>
      <c r="T160" s="158"/>
      <c r="AT160" s="154" t="s">
        <v>137</v>
      </c>
      <c r="AU160" s="154" t="s">
        <v>76</v>
      </c>
      <c r="AV160" s="15" t="s">
        <v>133</v>
      </c>
      <c r="AW160" s="15" t="s">
        <v>28</v>
      </c>
      <c r="AX160" s="15" t="s">
        <v>74</v>
      </c>
      <c r="AY160" s="154" t="s">
        <v>126</v>
      </c>
    </row>
    <row r="161" spans="2:65" s="1" customFormat="1" ht="24.2" customHeight="1" x14ac:dyDescent="0.2">
      <c r="B161" s="30"/>
      <c r="C161" s="120" t="s">
        <v>218</v>
      </c>
      <c r="D161" s="120" t="s">
        <v>128</v>
      </c>
      <c r="E161" s="121" t="s">
        <v>219</v>
      </c>
      <c r="F161" s="122" t="s">
        <v>220</v>
      </c>
      <c r="G161" s="123" t="s">
        <v>131</v>
      </c>
      <c r="H161" s="124">
        <v>21</v>
      </c>
      <c r="I161" s="125">
        <v>1</v>
      </c>
      <c r="J161" s="125">
        <f>ROUND(I161*H161,2)</f>
        <v>21</v>
      </c>
      <c r="K161" s="122" t="s">
        <v>132</v>
      </c>
      <c r="L161" s="30"/>
      <c r="M161" s="126" t="s">
        <v>17</v>
      </c>
      <c r="N161" s="127" t="s">
        <v>37</v>
      </c>
      <c r="O161" s="128">
        <v>1.21</v>
      </c>
      <c r="P161" s="128">
        <f>O161*H161</f>
        <v>25.41</v>
      </c>
      <c r="Q161" s="128">
        <v>0.96226</v>
      </c>
      <c r="R161" s="128">
        <f>Q161*H161</f>
        <v>20.207460000000001</v>
      </c>
      <c r="S161" s="128">
        <v>0</v>
      </c>
      <c r="T161" s="129">
        <f>S161*H161</f>
        <v>0</v>
      </c>
      <c r="AR161" s="130" t="s">
        <v>133</v>
      </c>
      <c r="AT161" s="130" t="s">
        <v>128</v>
      </c>
      <c r="AU161" s="130" t="s">
        <v>76</v>
      </c>
      <c r="AY161" s="18" t="s">
        <v>126</v>
      </c>
      <c r="BE161" s="131">
        <f>IF(N161="základní",J161,0)</f>
        <v>21</v>
      </c>
      <c r="BF161" s="131">
        <f>IF(N161="snížená",J161,0)</f>
        <v>0</v>
      </c>
      <c r="BG161" s="131">
        <f>IF(N161="zákl. přenesená",J161,0)</f>
        <v>0</v>
      </c>
      <c r="BH161" s="131">
        <f>IF(N161="sníž. přenesená",J161,0)</f>
        <v>0</v>
      </c>
      <c r="BI161" s="131">
        <f>IF(N161="nulová",J161,0)</f>
        <v>0</v>
      </c>
      <c r="BJ161" s="18" t="s">
        <v>74</v>
      </c>
      <c r="BK161" s="131">
        <f>ROUND(I161*H161,2)</f>
        <v>21</v>
      </c>
      <c r="BL161" s="18" t="s">
        <v>133</v>
      </c>
      <c r="BM161" s="130" t="s">
        <v>221</v>
      </c>
    </row>
    <row r="162" spans="2:65" s="1" customFormat="1" ht="11.25" x14ac:dyDescent="0.2">
      <c r="B162" s="30"/>
      <c r="D162" s="132" t="s">
        <v>135</v>
      </c>
      <c r="F162" s="133" t="s">
        <v>222</v>
      </c>
      <c r="L162" s="30"/>
      <c r="M162" s="134"/>
      <c r="T162" s="51"/>
      <c r="AT162" s="18" t="s">
        <v>135</v>
      </c>
      <c r="AU162" s="18" t="s">
        <v>76</v>
      </c>
    </row>
    <row r="163" spans="2:65" s="13" customFormat="1" ht="11.25" x14ac:dyDescent="0.2">
      <c r="B163" s="141"/>
      <c r="D163" s="136" t="s">
        <v>137</v>
      </c>
      <c r="E163" s="142" t="s">
        <v>17</v>
      </c>
      <c r="F163" s="143" t="s">
        <v>223</v>
      </c>
      <c r="H163" s="144">
        <v>21</v>
      </c>
      <c r="L163" s="141"/>
      <c r="M163" s="145"/>
      <c r="T163" s="146"/>
      <c r="AT163" s="142" t="s">
        <v>137</v>
      </c>
      <c r="AU163" s="142" t="s">
        <v>76</v>
      </c>
      <c r="AV163" s="13" t="s">
        <v>76</v>
      </c>
      <c r="AW163" s="13" t="s">
        <v>28</v>
      </c>
      <c r="AX163" s="13" t="s">
        <v>74</v>
      </c>
      <c r="AY163" s="142" t="s">
        <v>126</v>
      </c>
    </row>
    <row r="164" spans="2:65" s="1" customFormat="1" ht="33" customHeight="1" x14ac:dyDescent="0.2">
      <c r="B164" s="30"/>
      <c r="C164" s="120" t="s">
        <v>224</v>
      </c>
      <c r="D164" s="120" t="s">
        <v>128</v>
      </c>
      <c r="E164" s="121" t="s">
        <v>225</v>
      </c>
      <c r="F164" s="122" t="s">
        <v>226</v>
      </c>
      <c r="G164" s="123" t="s">
        <v>178</v>
      </c>
      <c r="H164" s="124">
        <v>0.27500000000000002</v>
      </c>
      <c r="I164" s="125">
        <v>1</v>
      </c>
      <c r="J164" s="125">
        <f>ROUND(I164*H164,2)</f>
        <v>0.28000000000000003</v>
      </c>
      <c r="K164" s="122" t="s">
        <v>132</v>
      </c>
      <c r="L164" s="30"/>
      <c r="M164" s="126" t="s">
        <v>17</v>
      </c>
      <c r="N164" s="127" t="s">
        <v>37</v>
      </c>
      <c r="O164" s="128">
        <v>22.491</v>
      </c>
      <c r="P164" s="128">
        <f>O164*H164</f>
        <v>6.1850250000000004</v>
      </c>
      <c r="Q164" s="128">
        <v>1.0593999999999999</v>
      </c>
      <c r="R164" s="128">
        <f>Q164*H164</f>
        <v>0.29133500000000001</v>
      </c>
      <c r="S164" s="128">
        <v>0</v>
      </c>
      <c r="T164" s="129">
        <f>S164*H164</f>
        <v>0</v>
      </c>
      <c r="AR164" s="130" t="s">
        <v>133</v>
      </c>
      <c r="AT164" s="130" t="s">
        <v>128</v>
      </c>
      <c r="AU164" s="130" t="s">
        <v>76</v>
      </c>
      <c r="AY164" s="18" t="s">
        <v>126</v>
      </c>
      <c r="BE164" s="131">
        <f>IF(N164="základní",J164,0)</f>
        <v>0.28000000000000003</v>
      </c>
      <c r="BF164" s="131">
        <f>IF(N164="snížená",J164,0)</f>
        <v>0</v>
      </c>
      <c r="BG164" s="131">
        <f>IF(N164="zákl. přenesená",J164,0)</f>
        <v>0</v>
      </c>
      <c r="BH164" s="131">
        <f>IF(N164="sníž. přenesená",J164,0)</f>
        <v>0</v>
      </c>
      <c r="BI164" s="131">
        <f>IF(N164="nulová",J164,0)</f>
        <v>0</v>
      </c>
      <c r="BJ164" s="18" t="s">
        <v>74</v>
      </c>
      <c r="BK164" s="131">
        <f>ROUND(I164*H164,2)</f>
        <v>0.28000000000000003</v>
      </c>
      <c r="BL164" s="18" t="s">
        <v>133</v>
      </c>
      <c r="BM164" s="130" t="s">
        <v>227</v>
      </c>
    </row>
    <row r="165" spans="2:65" s="1" customFormat="1" ht="11.25" x14ac:dyDescent="0.2">
      <c r="B165" s="30"/>
      <c r="D165" s="132" t="s">
        <v>135</v>
      </c>
      <c r="F165" s="133" t="s">
        <v>228</v>
      </c>
      <c r="L165" s="30"/>
      <c r="M165" s="134"/>
      <c r="T165" s="51"/>
      <c r="AT165" s="18" t="s">
        <v>135</v>
      </c>
      <c r="AU165" s="18" t="s">
        <v>76</v>
      </c>
    </row>
    <row r="166" spans="2:65" s="12" customFormat="1" ht="11.25" x14ac:dyDescent="0.2">
      <c r="B166" s="135"/>
      <c r="D166" s="136" t="s">
        <v>137</v>
      </c>
      <c r="E166" s="137" t="s">
        <v>17</v>
      </c>
      <c r="F166" s="138" t="s">
        <v>229</v>
      </c>
      <c r="H166" s="137" t="s">
        <v>17</v>
      </c>
      <c r="L166" s="135"/>
      <c r="M166" s="139"/>
      <c r="T166" s="140"/>
      <c r="AT166" s="137" t="s">
        <v>137</v>
      </c>
      <c r="AU166" s="137" t="s">
        <v>76</v>
      </c>
      <c r="AV166" s="12" t="s">
        <v>74</v>
      </c>
      <c r="AW166" s="12" t="s">
        <v>28</v>
      </c>
      <c r="AX166" s="12" t="s">
        <v>66</v>
      </c>
      <c r="AY166" s="137" t="s">
        <v>126</v>
      </c>
    </row>
    <row r="167" spans="2:65" s="13" customFormat="1" ht="11.25" x14ac:dyDescent="0.2">
      <c r="B167" s="141"/>
      <c r="D167" s="136" t="s">
        <v>137</v>
      </c>
      <c r="E167" s="142" t="s">
        <v>17</v>
      </c>
      <c r="F167" s="143" t="s">
        <v>230</v>
      </c>
      <c r="H167" s="144">
        <v>0.125</v>
      </c>
      <c r="L167" s="141"/>
      <c r="M167" s="145"/>
      <c r="T167" s="146"/>
      <c r="AT167" s="142" t="s">
        <v>137</v>
      </c>
      <c r="AU167" s="142" t="s">
        <v>76</v>
      </c>
      <c r="AV167" s="13" t="s">
        <v>76</v>
      </c>
      <c r="AW167" s="13" t="s">
        <v>28</v>
      </c>
      <c r="AX167" s="13" t="s">
        <v>66</v>
      </c>
      <c r="AY167" s="142" t="s">
        <v>126</v>
      </c>
    </row>
    <row r="168" spans="2:65" s="13" customFormat="1" ht="11.25" x14ac:dyDescent="0.2">
      <c r="B168" s="141"/>
      <c r="D168" s="136" t="s">
        <v>137</v>
      </c>
      <c r="E168" s="142" t="s">
        <v>17</v>
      </c>
      <c r="F168" s="143" t="s">
        <v>231</v>
      </c>
      <c r="H168" s="144">
        <v>0.15</v>
      </c>
      <c r="L168" s="141"/>
      <c r="M168" s="145"/>
      <c r="T168" s="146"/>
      <c r="AT168" s="142" t="s">
        <v>137</v>
      </c>
      <c r="AU168" s="142" t="s">
        <v>76</v>
      </c>
      <c r="AV168" s="13" t="s">
        <v>76</v>
      </c>
      <c r="AW168" s="13" t="s">
        <v>28</v>
      </c>
      <c r="AX168" s="13" t="s">
        <v>66</v>
      </c>
      <c r="AY168" s="142" t="s">
        <v>126</v>
      </c>
    </row>
    <row r="169" spans="2:65" s="15" customFormat="1" ht="11.25" x14ac:dyDescent="0.2">
      <c r="B169" s="153"/>
      <c r="D169" s="136" t="s">
        <v>137</v>
      </c>
      <c r="E169" s="154" t="s">
        <v>17</v>
      </c>
      <c r="F169" s="155" t="s">
        <v>157</v>
      </c>
      <c r="H169" s="156">
        <v>0.27500000000000002</v>
      </c>
      <c r="L169" s="153"/>
      <c r="M169" s="157"/>
      <c r="T169" s="158"/>
      <c r="AT169" s="154" t="s">
        <v>137</v>
      </c>
      <c r="AU169" s="154" t="s">
        <v>76</v>
      </c>
      <c r="AV169" s="15" t="s">
        <v>133</v>
      </c>
      <c r="AW169" s="15" t="s">
        <v>28</v>
      </c>
      <c r="AX169" s="15" t="s">
        <v>74</v>
      </c>
      <c r="AY169" s="154" t="s">
        <v>126</v>
      </c>
    </row>
    <row r="170" spans="2:65" s="1" customFormat="1" ht="21.75" customHeight="1" x14ac:dyDescent="0.2">
      <c r="B170" s="30"/>
      <c r="C170" s="120" t="s">
        <v>8</v>
      </c>
      <c r="D170" s="120" t="s">
        <v>128</v>
      </c>
      <c r="E170" s="121" t="s">
        <v>232</v>
      </c>
      <c r="F170" s="122" t="s">
        <v>233</v>
      </c>
      <c r="G170" s="123" t="s">
        <v>142</v>
      </c>
      <c r="H170" s="124">
        <v>12.271000000000001</v>
      </c>
      <c r="I170" s="125">
        <v>1</v>
      </c>
      <c r="J170" s="125">
        <f>ROUND(I170*H170,2)</f>
        <v>12.27</v>
      </c>
      <c r="K170" s="122" t="s">
        <v>132</v>
      </c>
      <c r="L170" s="30"/>
      <c r="M170" s="126" t="s">
        <v>17</v>
      </c>
      <c r="N170" s="127" t="s">
        <v>37</v>
      </c>
      <c r="O170" s="128">
        <v>1.0249999999999999</v>
      </c>
      <c r="P170" s="128">
        <f>O170*H170</f>
        <v>12.577774999999999</v>
      </c>
      <c r="Q170" s="128">
        <v>2.16</v>
      </c>
      <c r="R170" s="128">
        <f>Q170*H170</f>
        <v>26.505360000000003</v>
      </c>
      <c r="S170" s="128">
        <v>0</v>
      </c>
      <c r="T170" s="129">
        <f>S170*H170</f>
        <v>0</v>
      </c>
      <c r="AR170" s="130" t="s">
        <v>133</v>
      </c>
      <c r="AT170" s="130" t="s">
        <v>128</v>
      </c>
      <c r="AU170" s="130" t="s">
        <v>76</v>
      </c>
      <c r="AY170" s="18" t="s">
        <v>126</v>
      </c>
      <c r="BE170" s="131">
        <f>IF(N170="základní",J170,0)</f>
        <v>12.27</v>
      </c>
      <c r="BF170" s="131">
        <f>IF(N170="snížená",J170,0)</f>
        <v>0</v>
      </c>
      <c r="BG170" s="131">
        <f>IF(N170="zákl. přenesená",J170,0)</f>
        <v>0</v>
      </c>
      <c r="BH170" s="131">
        <f>IF(N170="sníž. přenesená",J170,0)</f>
        <v>0</v>
      </c>
      <c r="BI170" s="131">
        <f>IF(N170="nulová",J170,0)</f>
        <v>0</v>
      </c>
      <c r="BJ170" s="18" t="s">
        <v>74</v>
      </c>
      <c r="BK170" s="131">
        <f>ROUND(I170*H170,2)</f>
        <v>12.27</v>
      </c>
      <c r="BL170" s="18" t="s">
        <v>133</v>
      </c>
      <c r="BM170" s="130" t="s">
        <v>234</v>
      </c>
    </row>
    <row r="171" spans="2:65" s="1" customFormat="1" ht="11.25" x14ac:dyDescent="0.2">
      <c r="B171" s="30"/>
      <c r="D171" s="132" t="s">
        <v>135</v>
      </c>
      <c r="F171" s="133" t="s">
        <v>235</v>
      </c>
      <c r="L171" s="30"/>
      <c r="M171" s="134"/>
      <c r="T171" s="51"/>
      <c r="AT171" s="18" t="s">
        <v>135</v>
      </c>
      <c r="AU171" s="18" t="s">
        <v>76</v>
      </c>
    </row>
    <row r="172" spans="2:65" s="13" customFormat="1" ht="11.25" x14ac:dyDescent="0.2">
      <c r="B172" s="141"/>
      <c r="D172" s="136" t="s">
        <v>137</v>
      </c>
      <c r="E172" s="142" t="s">
        <v>17</v>
      </c>
      <c r="F172" s="143" t="s">
        <v>236</v>
      </c>
      <c r="H172" s="144">
        <v>6.4509999999999996</v>
      </c>
      <c r="L172" s="141"/>
      <c r="M172" s="145"/>
      <c r="T172" s="146"/>
      <c r="AT172" s="142" t="s">
        <v>137</v>
      </c>
      <c r="AU172" s="142" t="s">
        <v>76</v>
      </c>
      <c r="AV172" s="13" t="s">
        <v>76</v>
      </c>
      <c r="AW172" s="13" t="s">
        <v>28</v>
      </c>
      <c r="AX172" s="13" t="s">
        <v>66</v>
      </c>
      <c r="AY172" s="142" t="s">
        <v>126</v>
      </c>
    </row>
    <row r="173" spans="2:65" s="13" customFormat="1" ht="11.25" x14ac:dyDescent="0.2">
      <c r="B173" s="141"/>
      <c r="D173" s="136" t="s">
        <v>137</v>
      </c>
      <c r="E173" s="142" t="s">
        <v>17</v>
      </c>
      <c r="F173" s="143" t="s">
        <v>237</v>
      </c>
      <c r="H173" s="144">
        <v>6.2220000000000004</v>
      </c>
      <c r="L173" s="141"/>
      <c r="M173" s="145"/>
      <c r="T173" s="146"/>
      <c r="AT173" s="142" t="s">
        <v>137</v>
      </c>
      <c r="AU173" s="142" t="s">
        <v>76</v>
      </c>
      <c r="AV173" s="13" t="s">
        <v>76</v>
      </c>
      <c r="AW173" s="13" t="s">
        <v>28</v>
      </c>
      <c r="AX173" s="13" t="s">
        <v>66</v>
      </c>
      <c r="AY173" s="142" t="s">
        <v>126</v>
      </c>
    </row>
    <row r="174" spans="2:65" s="13" customFormat="1" ht="11.25" x14ac:dyDescent="0.2">
      <c r="B174" s="141"/>
      <c r="D174" s="136" t="s">
        <v>137</v>
      </c>
      <c r="E174" s="142" t="s">
        <v>17</v>
      </c>
      <c r="F174" s="143" t="s">
        <v>238</v>
      </c>
      <c r="H174" s="144">
        <v>-0.40200000000000002</v>
      </c>
      <c r="L174" s="141"/>
      <c r="M174" s="145"/>
      <c r="T174" s="146"/>
      <c r="AT174" s="142" t="s">
        <v>137</v>
      </c>
      <c r="AU174" s="142" t="s">
        <v>76</v>
      </c>
      <c r="AV174" s="13" t="s">
        <v>76</v>
      </c>
      <c r="AW174" s="13" t="s">
        <v>28</v>
      </c>
      <c r="AX174" s="13" t="s">
        <v>66</v>
      </c>
      <c r="AY174" s="142" t="s">
        <v>126</v>
      </c>
    </row>
    <row r="175" spans="2:65" s="15" customFormat="1" ht="11.25" x14ac:dyDescent="0.2">
      <c r="B175" s="153"/>
      <c r="D175" s="136" t="s">
        <v>137</v>
      </c>
      <c r="E175" s="154" t="s">
        <v>17</v>
      </c>
      <c r="F175" s="155" t="s">
        <v>157</v>
      </c>
      <c r="H175" s="156">
        <v>12.271000000000001</v>
      </c>
      <c r="L175" s="153"/>
      <c r="M175" s="157"/>
      <c r="T175" s="158"/>
      <c r="AT175" s="154" t="s">
        <v>137</v>
      </c>
      <c r="AU175" s="154" t="s">
        <v>76</v>
      </c>
      <c r="AV175" s="15" t="s">
        <v>133</v>
      </c>
      <c r="AW175" s="15" t="s">
        <v>28</v>
      </c>
      <c r="AX175" s="15" t="s">
        <v>74</v>
      </c>
      <c r="AY175" s="154" t="s">
        <v>126</v>
      </c>
    </row>
    <row r="176" spans="2:65" s="1" customFormat="1" ht="16.5" customHeight="1" x14ac:dyDescent="0.2">
      <c r="B176" s="30"/>
      <c r="C176" s="120" t="s">
        <v>239</v>
      </c>
      <c r="D176" s="120" t="s">
        <v>128</v>
      </c>
      <c r="E176" s="121" t="s">
        <v>240</v>
      </c>
      <c r="F176" s="122" t="s">
        <v>241</v>
      </c>
      <c r="G176" s="123" t="s">
        <v>131</v>
      </c>
      <c r="H176" s="124">
        <v>6.54</v>
      </c>
      <c r="I176" s="125">
        <v>1</v>
      </c>
      <c r="J176" s="125">
        <f>ROUND(I176*H176,2)</f>
        <v>6.54</v>
      </c>
      <c r="K176" s="122" t="s">
        <v>132</v>
      </c>
      <c r="L176" s="30"/>
      <c r="M176" s="126" t="s">
        <v>17</v>
      </c>
      <c r="N176" s="127" t="s">
        <v>37</v>
      </c>
      <c r="O176" s="128">
        <v>0.3</v>
      </c>
      <c r="P176" s="128">
        <f>O176*H176</f>
        <v>1.962</v>
      </c>
      <c r="Q176" s="128">
        <v>2.47E-3</v>
      </c>
      <c r="R176" s="128">
        <f>Q176*H176</f>
        <v>1.6153799999999999E-2</v>
      </c>
      <c r="S176" s="128">
        <v>0</v>
      </c>
      <c r="T176" s="129">
        <f>S176*H176</f>
        <v>0</v>
      </c>
      <c r="AR176" s="130" t="s">
        <v>133</v>
      </c>
      <c r="AT176" s="130" t="s">
        <v>128</v>
      </c>
      <c r="AU176" s="130" t="s">
        <v>76</v>
      </c>
      <c r="AY176" s="18" t="s">
        <v>126</v>
      </c>
      <c r="BE176" s="131">
        <f>IF(N176="základní",J176,0)</f>
        <v>6.54</v>
      </c>
      <c r="BF176" s="131">
        <f>IF(N176="snížená",J176,0)</f>
        <v>0</v>
      </c>
      <c r="BG176" s="131">
        <f>IF(N176="zákl. přenesená",J176,0)</f>
        <v>0</v>
      </c>
      <c r="BH176" s="131">
        <f>IF(N176="sníž. přenesená",J176,0)</f>
        <v>0</v>
      </c>
      <c r="BI176" s="131">
        <f>IF(N176="nulová",J176,0)</f>
        <v>0</v>
      </c>
      <c r="BJ176" s="18" t="s">
        <v>74</v>
      </c>
      <c r="BK176" s="131">
        <f>ROUND(I176*H176,2)</f>
        <v>6.54</v>
      </c>
      <c r="BL176" s="18" t="s">
        <v>133</v>
      </c>
      <c r="BM176" s="130" t="s">
        <v>242</v>
      </c>
    </row>
    <row r="177" spans="2:65" s="1" customFormat="1" ht="11.25" x14ac:dyDescent="0.2">
      <c r="B177" s="30"/>
      <c r="D177" s="132" t="s">
        <v>135</v>
      </c>
      <c r="F177" s="133" t="s">
        <v>243</v>
      </c>
      <c r="L177" s="30"/>
      <c r="M177" s="134"/>
      <c r="T177" s="51"/>
      <c r="AT177" s="18" t="s">
        <v>135</v>
      </c>
      <c r="AU177" s="18" t="s">
        <v>76</v>
      </c>
    </row>
    <row r="178" spans="2:65" s="13" customFormat="1" ht="11.25" x14ac:dyDescent="0.2">
      <c r="B178" s="141"/>
      <c r="D178" s="136" t="s">
        <v>137</v>
      </c>
      <c r="E178" s="142" t="s">
        <v>17</v>
      </c>
      <c r="F178" s="143" t="s">
        <v>244</v>
      </c>
      <c r="H178" s="144">
        <v>6.54</v>
      </c>
      <c r="L178" s="141"/>
      <c r="M178" s="145"/>
      <c r="T178" s="146"/>
      <c r="AT178" s="142" t="s">
        <v>137</v>
      </c>
      <c r="AU178" s="142" t="s">
        <v>76</v>
      </c>
      <c r="AV178" s="13" t="s">
        <v>76</v>
      </c>
      <c r="AW178" s="13" t="s">
        <v>28</v>
      </c>
      <c r="AX178" s="13" t="s">
        <v>74</v>
      </c>
      <c r="AY178" s="142" t="s">
        <v>126</v>
      </c>
    </row>
    <row r="179" spans="2:65" s="1" customFormat="1" ht="16.5" customHeight="1" x14ac:dyDescent="0.2">
      <c r="B179" s="30"/>
      <c r="C179" s="120" t="s">
        <v>245</v>
      </c>
      <c r="D179" s="120" t="s">
        <v>128</v>
      </c>
      <c r="E179" s="121" t="s">
        <v>246</v>
      </c>
      <c r="F179" s="122" t="s">
        <v>247</v>
      </c>
      <c r="G179" s="123" t="s">
        <v>131</v>
      </c>
      <c r="H179" s="124">
        <v>6.54</v>
      </c>
      <c r="I179" s="125">
        <v>1</v>
      </c>
      <c r="J179" s="125">
        <f>ROUND(I179*H179,2)</f>
        <v>6.54</v>
      </c>
      <c r="K179" s="122" t="s">
        <v>132</v>
      </c>
      <c r="L179" s="30"/>
      <c r="M179" s="126" t="s">
        <v>17</v>
      </c>
      <c r="N179" s="127" t="s">
        <v>37</v>
      </c>
      <c r="O179" s="128">
        <v>0.152</v>
      </c>
      <c r="P179" s="128">
        <f>O179*H179</f>
        <v>0.99407999999999996</v>
      </c>
      <c r="Q179" s="128">
        <v>0</v>
      </c>
      <c r="R179" s="128">
        <f>Q179*H179</f>
        <v>0</v>
      </c>
      <c r="S179" s="128">
        <v>0</v>
      </c>
      <c r="T179" s="129">
        <f>S179*H179</f>
        <v>0</v>
      </c>
      <c r="AR179" s="130" t="s">
        <v>133</v>
      </c>
      <c r="AT179" s="130" t="s">
        <v>128</v>
      </c>
      <c r="AU179" s="130" t="s">
        <v>76</v>
      </c>
      <c r="AY179" s="18" t="s">
        <v>126</v>
      </c>
      <c r="BE179" s="131">
        <f>IF(N179="základní",J179,0)</f>
        <v>6.54</v>
      </c>
      <c r="BF179" s="131">
        <f>IF(N179="snížená",J179,0)</f>
        <v>0</v>
      </c>
      <c r="BG179" s="131">
        <f>IF(N179="zákl. přenesená",J179,0)</f>
        <v>0</v>
      </c>
      <c r="BH179" s="131">
        <f>IF(N179="sníž. přenesená",J179,0)</f>
        <v>0</v>
      </c>
      <c r="BI179" s="131">
        <f>IF(N179="nulová",J179,0)</f>
        <v>0</v>
      </c>
      <c r="BJ179" s="18" t="s">
        <v>74</v>
      </c>
      <c r="BK179" s="131">
        <f>ROUND(I179*H179,2)</f>
        <v>6.54</v>
      </c>
      <c r="BL179" s="18" t="s">
        <v>133</v>
      </c>
      <c r="BM179" s="130" t="s">
        <v>248</v>
      </c>
    </row>
    <row r="180" spans="2:65" s="1" customFormat="1" ht="11.25" x14ac:dyDescent="0.2">
      <c r="B180" s="30"/>
      <c r="D180" s="132" t="s">
        <v>135</v>
      </c>
      <c r="F180" s="133" t="s">
        <v>249</v>
      </c>
      <c r="L180" s="30"/>
      <c r="M180" s="134"/>
      <c r="T180" s="51"/>
      <c r="AT180" s="18" t="s">
        <v>135</v>
      </c>
      <c r="AU180" s="18" t="s">
        <v>76</v>
      </c>
    </row>
    <row r="181" spans="2:65" s="1" customFormat="1" ht="16.5" customHeight="1" x14ac:dyDescent="0.2">
      <c r="B181" s="30"/>
      <c r="C181" s="120" t="s">
        <v>250</v>
      </c>
      <c r="D181" s="120" t="s">
        <v>128</v>
      </c>
      <c r="E181" s="121" t="s">
        <v>251</v>
      </c>
      <c r="F181" s="122" t="s">
        <v>252</v>
      </c>
      <c r="G181" s="123" t="s">
        <v>178</v>
      </c>
      <c r="H181" s="124">
        <v>0.40500000000000003</v>
      </c>
      <c r="I181" s="125">
        <v>1</v>
      </c>
      <c r="J181" s="125">
        <f>ROUND(I181*H181,2)</f>
        <v>0.41</v>
      </c>
      <c r="K181" s="122" t="s">
        <v>132</v>
      </c>
      <c r="L181" s="30"/>
      <c r="M181" s="126" t="s">
        <v>17</v>
      </c>
      <c r="N181" s="127" t="s">
        <v>37</v>
      </c>
      <c r="O181" s="128">
        <v>15.231</v>
      </c>
      <c r="P181" s="128">
        <f>O181*H181</f>
        <v>6.1685550000000005</v>
      </c>
      <c r="Q181" s="128">
        <v>1.06277</v>
      </c>
      <c r="R181" s="128">
        <f>Q181*H181</f>
        <v>0.43042185000000005</v>
      </c>
      <c r="S181" s="128">
        <v>0</v>
      </c>
      <c r="T181" s="129">
        <f>S181*H181</f>
        <v>0</v>
      </c>
      <c r="AR181" s="130" t="s">
        <v>133</v>
      </c>
      <c r="AT181" s="130" t="s">
        <v>128</v>
      </c>
      <c r="AU181" s="130" t="s">
        <v>76</v>
      </c>
      <c r="AY181" s="18" t="s">
        <v>126</v>
      </c>
      <c r="BE181" s="131">
        <f>IF(N181="základní",J181,0)</f>
        <v>0.41</v>
      </c>
      <c r="BF181" s="131">
        <f>IF(N181="snížená",J181,0)</f>
        <v>0</v>
      </c>
      <c r="BG181" s="131">
        <f>IF(N181="zákl. přenesená",J181,0)</f>
        <v>0</v>
      </c>
      <c r="BH181" s="131">
        <f>IF(N181="sníž. přenesená",J181,0)</f>
        <v>0</v>
      </c>
      <c r="BI181" s="131">
        <f>IF(N181="nulová",J181,0)</f>
        <v>0</v>
      </c>
      <c r="BJ181" s="18" t="s">
        <v>74</v>
      </c>
      <c r="BK181" s="131">
        <f>ROUND(I181*H181,2)</f>
        <v>0.41</v>
      </c>
      <c r="BL181" s="18" t="s">
        <v>133</v>
      </c>
      <c r="BM181" s="130" t="s">
        <v>253</v>
      </c>
    </row>
    <row r="182" spans="2:65" s="1" customFormat="1" ht="11.25" x14ac:dyDescent="0.2">
      <c r="B182" s="30"/>
      <c r="D182" s="132" t="s">
        <v>135</v>
      </c>
      <c r="F182" s="133" t="s">
        <v>254</v>
      </c>
      <c r="L182" s="30"/>
      <c r="M182" s="134"/>
      <c r="T182" s="51"/>
      <c r="AT182" s="18" t="s">
        <v>135</v>
      </c>
      <c r="AU182" s="18" t="s">
        <v>76</v>
      </c>
    </row>
    <row r="183" spans="2:65" s="13" customFormat="1" ht="11.25" x14ac:dyDescent="0.2">
      <c r="B183" s="141"/>
      <c r="D183" s="136" t="s">
        <v>137</v>
      </c>
      <c r="E183" s="142" t="s">
        <v>17</v>
      </c>
      <c r="F183" s="143" t="s">
        <v>255</v>
      </c>
      <c r="H183" s="144">
        <v>0.40500000000000003</v>
      </c>
      <c r="L183" s="141"/>
      <c r="M183" s="145"/>
      <c r="T183" s="146"/>
      <c r="AT183" s="142" t="s">
        <v>137</v>
      </c>
      <c r="AU183" s="142" t="s">
        <v>76</v>
      </c>
      <c r="AV183" s="13" t="s">
        <v>76</v>
      </c>
      <c r="AW183" s="13" t="s">
        <v>28</v>
      </c>
      <c r="AX183" s="13" t="s">
        <v>74</v>
      </c>
      <c r="AY183" s="142" t="s">
        <v>126</v>
      </c>
    </row>
    <row r="184" spans="2:65" s="1" customFormat="1" ht="21.75" customHeight="1" x14ac:dyDescent="0.2">
      <c r="B184" s="30"/>
      <c r="C184" s="120" t="s">
        <v>256</v>
      </c>
      <c r="D184" s="120" t="s">
        <v>128</v>
      </c>
      <c r="E184" s="121" t="s">
        <v>257</v>
      </c>
      <c r="F184" s="122" t="s">
        <v>258</v>
      </c>
      <c r="G184" s="123" t="s">
        <v>142</v>
      </c>
      <c r="H184" s="124">
        <v>15.422000000000001</v>
      </c>
      <c r="I184" s="125">
        <v>1</v>
      </c>
      <c r="J184" s="125">
        <f>ROUND(I184*H184,2)</f>
        <v>15.42</v>
      </c>
      <c r="K184" s="122" t="s">
        <v>132</v>
      </c>
      <c r="L184" s="30"/>
      <c r="M184" s="126" t="s">
        <v>17</v>
      </c>
      <c r="N184" s="127" t="s">
        <v>37</v>
      </c>
      <c r="O184" s="128">
        <v>0.629</v>
      </c>
      <c r="P184" s="128">
        <f>O184*H184</f>
        <v>9.7004380000000001</v>
      </c>
      <c r="Q184" s="128">
        <v>2.5018699999999998</v>
      </c>
      <c r="R184" s="128">
        <f>Q184*H184</f>
        <v>38.583839140000002</v>
      </c>
      <c r="S184" s="128">
        <v>0</v>
      </c>
      <c r="T184" s="129">
        <f>S184*H184</f>
        <v>0</v>
      </c>
      <c r="AR184" s="130" t="s">
        <v>133</v>
      </c>
      <c r="AT184" s="130" t="s">
        <v>128</v>
      </c>
      <c r="AU184" s="130" t="s">
        <v>76</v>
      </c>
      <c r="AY184" s="18" t="s">
        <v>126</v>
      </c>
      <c r="BE184" s="131">
        <f>IF(N184="základní",J184,0)</f>
        <v>15.42</v>
      </c>
      <c r="BF184" s="131">
        <f>IF(N184="snížená",J184,0)</f>
        <v>0</v>
      </c>
      <c r="BG184" s="131">
        <f>IF(N184="zákl. přenesená",J184,0)</f>
        <v>0</v>
      </c>
      <c r="BH184" s="131">
        <f>IF(N184="sníž. přenesená",J184,0)</f>
        <v>0</v>
      </c>
      <c r="BI184" s="131">
        <f>IF(N184="nulová",J184,0)</f>
        <v>0</v>
      </c>
      <c r="BJ184" s="18" t="s">
        <v>74</v>
      </c>
      <c r="BK184" s="131">
        <f>ROUND(I184*H184,2)</f>
        <v>15.42</v>
      </c>
      <c r="BL184" s="18" t="s">
        <v>133</v>
      </c>
      <c r="BM184" s="130" t="s">
        <v>259</v>
      </c>
    </row>
    <row r="185" spans="2:65" s="1" customFormat="1" ht="11.25" x14ac:dyDescent="0.2">
      <c r="B185" s="30"/>
      <c r="D185" s="132" t="s">
        <v>135</v>
      </c>
      <c r="F185" s="133" t="s">
        <v>260</v>
      </c>
      <c r="L185" s="30"/>
      <c r="M185" s="134"/>
      <c r="T185" s="51"/>
      <c r="AT185" s="18" t="s">
        <v>135</v>
      </c>
      <c r="AU185" s="18" t="s">
        <v>76</v>
      </c>
    </row>
    <row r="186" spans="2:65" s="13" customFormat="1" ht="11.25" x14ac:dyDescent="0.2">
      <c r="B186" s="141"/>
      <c r="D186" s="136" t="s">
        <v>137</v>
      </c>
      <c r="E186" s="142" t="s">
        <v>17</v>
      </c>
      <c r="F186" s="143" t="s">
        <v>261</v>
      </c>
      <c r="H186" s="144">
        <v>15.422000000000001</v>
      </c>
      <c r="L186" s="141"/>
      <c r="M186" s="145"/>
      <c r="T186" s="146"/>
      <c r="AT186" s="142" t="s">
        <v>137</v>
      </c>
      <c r="AU186" s="142" t="s">
        <v>76</v>
      </c>
      <c r="AV186" s="13" t="s">
        <v>76</v>
      </c>
      <c r="AW186" s="13" t="s">
        <v>28</v>
      </c>
      <c r="AX186" s="13" t="s">
        <v>74</v>
      </c>
      <c r="AY186" s="142" t="s">
        <v>126</v>
      </c>
    </row>
    <row r="187" spans="2:65" s="1" customFormat="1" ht="16.5" customHeight="1" x14ac:dyDescent="0.2">
      <c r="B187" s="30"/>
      <c r="C187" s="120" t="s">
        <v>262</v>
      </c>
      <c r="D187" s="120" t="s">
        <v>128</v>
      </c>
      <c r="E187" s="121" t="s">
        <v>263</v>
      </c>
      <c r="F187" s="122" t="s">
        <v>264</v>
      </c>
      <c r="G187" s="123" t="s">
        <v>265</v>
      </c>
      <c r="H187" s="124">
        <v>1</v>
      </c>
      <c r="I187" s="125">
        <v>1</v>
      </c>
      <c r="J187" s="125">
        <f>ROUND(I187*H187,2)</f>
        <v>1</v>
      </c>
      <c r="K187" s="122" t="s">
        <v>17</v>
      </c>
      <c r="L187" s="30"/>
      <c r="M187" s="126" t="s">
        <v>17</v>
      </c>
      <c r="N187" s="127" t="s">
        <v>37</v>
      </c>
      <c r="O187" s="128">
        <v>0</v>
      </c>
      <c r="P187" s="128">
        <f>O187*H187</f>
        <v>0</v>
      </c>
      <c r="Q187" s="128">
        <v>0</v>
      </c>
      <c r="R187" s="128">
        <f>Q187*H187</f>
        <v>0</v>
      </c>
      <c r="S187" s="128">
        <v>0</v>
      </c>
      <c r="T187" s="129">
        <f>S187*H187</f>
        <v>0</v>
      </c>
      <c r="AR187" s="130" t="s">
        <v>133</v>
      </c>
      <c r="AT187" s="130" t="s">
        <v>128</v>
      </c>
      <c r="AU187" s="130" t="s">
        <v>76</v>
      </c>
      <c r="AY187" s="18" t="s">
        <v>126</v>
      </c>
      <c r="BE187" s="131">
        <f>IF(N187="základní",J187,0)</f>
        <v>1</v>
      </c>
      <c r="BF187" s="131">
        <f>IF(N187="snížená",J187,0)</f>
        <v>0</v>
      </c>
      <c r="BG187" s="131">
        <f>IF(N187="zákl. přenesená",J187,0)</f>
        <v>0</v>
      </c>
      <c r="BH187" s="131">
        <f>IF(N187="sníž. přenesená",J187,0)</f>
        <v>0</v>
      </c>
      <c r="BI187" s="131">
        <f>IF(N187="nulová",J187,0)</f>
        <v>0</v>
      </c>
      <c r="BJ187" s="18" t="s">
        <v>74</v>
      </c>
      <c r="BK187" s="131">
        <f>ROUND(I187*H187,2)</f>
        <v>1</v>
      </c>
      <c r="BL187" s="18" t="s">
        <v>133</v>
      </c>
      <c r="BM187" s="130" t="s">
        <v>266</v>
      </c>
    </row>
    <row r="188" spans="2:65" s="1" customFormat="1" ht="16.5" customHeight="1" x14ac:dyDescent="0.2">
      <c r="B188" s="30"/>
      <c r="C188" s="120" t="s">
        <v>7</v>
      </c>
      <c r="D188" s="120" t="s">
        <v>128</v>
      </c>
      <c r="E188" s="121" t="s">
        <v>267</v>
      </c>
      <c r="F188" s="122" t="s">
        <v>268</v>
      </c>
      <c r="G188" s="123" t="s">
        <v>142</v>
      </c>
      <c r="H188" s="124">
        <v>1.84</v>
      </c>
      <c r="I188" s="125">
        <v>1</v>
      </c>
      <c r="J188" s="125">
        <f>ROUND(I188*H188,2)</f>
        <v>1.84</v>
      </c>
      <c r="K188" s="122" t="s">
        <v>132</v>
      </c>
      <c r="L188" s="30"/>
      <c r="M188" s="126" t="s">
        <v>17</v>
      </c>
      <c r="N188" s="127" t="s">
        <v>37</v>
      </c>
      <c r="O188" s="128">
        <v>1.5840000000000001</v>
      </c>
      <c r="P188" s="128">
        <f>O188*H188</f>
        <v>2.9145600000000003</v>
      </c>
      <c r="Q188" s="128">
        <v>1.63</v>
      </c>
      <c r="R188" s="128">
        <f>Q188*H188</f>
        <v>2.9992000000000001</v>
      </c>
      <c r="S188" s="128">
        <v>0</v>
      </c>
      <c r="T188" s="129">
        <f>S188*H188</f>
        <v>0</v>
      </c>
      <c r="AR188" s="130" t="s">
        <v>133</v>
      </c>
      <c r="AT188" s="130" t="s">
        <v>128</v>
      </c>
      <c r="AU188" s="130" t="s">
        <v>76</v>
      </c>
      <c r="AY188" s="18" t="s">
        <v>126</v>
      </c>
      <c r="BE188" s="131">
        <f>IF(N188="základní",J188,0)</f>
        <v>1.84</v>
      </c>
      <c r="BF188" s="131">
        <f>IF(N188="snížená",J188,0)</f>
        <v>0</v>
      </c>
      <c r="BG188" s="131">
        <f>IF(N188="zákl. přenesená",J188,0)</f>
        <v>0</v>
      </c>
      <c r="BH188" s="131">
        <f>IF(N188="sníž. přenesená",J188,0)</f>
        <v>0</v>
      </c>
      <c r="BI188" s="131">
        <f>IF(N188="nulová",J188,0)</f>
        <v>0</v>
      </c>
      <c r="BJ188" s="18" t="s">
        <v>74</v>
      </c>
      <c r="BK188" s="131">
        <f>ROUND(I188*H188,2)</f>
        <v>1.84</v>
      </c>
      <c r="BL188" s="18" t="s">
        <v>133</v>
      </c>
      <c r="BM188" s="130" t="s">
        <v>269</v>
      </c>
    </row>
    <row r="189" spans="2:65" s="1" customFormat="1" ht="11.25" x14ac:dyDescent="0.2">
      <c r="B189" s="30"/>
      <c r="D189" s="132" t="s">
        <v>135</v>
      </c>
      <c r="F189" s="133" t="s">
        <v>270</v>
      </c>
      <c r="L189" s="30"/>
      <c r="M189" s="134"/>
      <c r="T189" s="51"/>
      <c r="AT189" s="18" t="s">
        <v>135</v>
      </c>
      <c r="AU189" s="18" t="s">
        <v>76</v>
      </c>
    </row>
    <row r="190" spans="2:65" s="13" customFormat="1" ht="11.25" x14ac:dyDescent="0.2">
      <c r="B190" s="141"/>
      <c r="D190" s="136" t="s">
        <v>137</v>
      </c>
      <c r="E190" s="142" t="s">
        <v>17</v>
      </c>
      <c r="F190" s="143" t="s">
        <v>271</v>
      </c>
      <c r="H190" s="144">
        <v>1.84</v>
      </c>
      <c r="L190" s="141"/>
      <c r="M190" s="145"/>
      <c r="T190" s="146"/>
      <c r="AT190" s="142" t="s">
        <v>137</v>
      </c>
      <c r="AU190" s="142" t="s">
        <v>76</v>
      </c>
      <c r="AV190" s="13" t="s">
        <v>76</v>
      </c>
      <c r="AW190" s="13" t="s">
        <v>28</v>
      </c>
      <c r="AX190" s="13" t="s">
        <v>74</v>
      </c>
      <c r="AY190" s="142" t="s">
        <v>126</v>
      </c>
    </row>
    <row r="191" spans="2:65" s="1" customFormat="1" ht="24.2" customHeight="1" x14ac:dyDescent="0.2">
      <c r="B191" s="30"/>
      <c r="C191" s="120" t="s">
        <v>272</v>
      </c>
      <c r="D191" s="120" t="s">
        <v>128</v>
      </c>
      <c r="E191" s="121" t="s">
        <v>273</v>
      </c>
      <c r="F191" s="122" t="s">
        <v>274</v>
      </c>
      <c r="G191" s="123" t="s">
        <v>131</v>
      </c>
      <c r="H191" s="124">
        <v>12.268000000000001</v>
      </c>
      <c r="I191" s="125">
        <v>1</v>
      </c>
      <c r="J191" s="125">
        <f>ROUND(I191*H191,2)</f>
        <v>12.27</v>
      </c>
      <c r="K191" s="122" t="s">
        <v>132</v>
      </c>
      <c r="L191" s="30"/>
      <c r="M191" s="126" t="s">
        <v>17</v>
      </c>
      <c r="N191" s="127" t="s">
        <v>37</v>
      </c>
      <c r="O191" s="128">
        <v>7.4999999999999997E-2</v>
      </c>
      <c r="P191" s="128">
        <f>O191*H191</f>
        <v>0.92010000000000003</v>
      </c>
      <c r="Q191" s="128">
        <v>1.7000000000000001E-4</v>
      </c>
      <c r="R191" s="128">
        <f>Q191*H191</f>
        <v>2.0855600000000002E-3</v>
      </c>
      <c r="S191" s="128">
        <v>0</v>
      </c>
      <c r="T191" s="129">
        <f>S191*H191</f>
        <v>0</v>
      </c>
      <c r="AR191" s="130" t="s">
        <v>133</v>
      </c>
      <c r="AT191" s="130" t="s">
        <v>128</v>
      </c>
      <c r="AU191" s="130" t="s">
        <v>76</v>
      </c>
      <c r="AY191" s="18" t="s">
        <v>126</v>
      </c>
      <c r="BE191" s="131">
        <f>IF(N191="základní",J191,0)</f>
        <v>12.27</v>
      </c>
      <c r="BF191" s="131">
        <f>IF(N191="snížená",J191,0)</f>
        <v>0</v>
      </c>
      <c r="BG191" s="131">
        <f>IF(N191="zákl. přenesená",J191,0)</f>
        <v>0</v>
      </c>
      <c r="BH191" s="131">
        <f>IF(N191="sníž. přenesená",J191,0)</f>
        <v>0</v>
      </c>
      <c r="BI191" s="131">
        <f>IF(N191="nulová",J191,0)</f>
        <v>0</v>
      </c>
      <c r="BJ191" s="18" t="s">
        <v>74</v>
      </c>
      <c r="BK191" s="131">
        <f>ROUND(I191*H191,2)</f>
        <v>12.27</v>
      </c>
      <c r="BL191" s="18" t="s">
        <v>133</v>
      </c>
      <c r="BM191" s="130" t="s">
        <v>275</v>
      </c>
    </row>
    <row r="192" spans="2:65" s="1" customFormat="1" ht="11.25" x14ac:dyDescent="0.2">
      <c r="B192" s="30"/>
      <c r="D192" s="132" t="s">
        <v>135</v>
      </c>
      <c r="F192" s="133" t="s">
        <v>276</v>
      </c>
      <c r="L192" s="30"/>
      <c r="M192" s="134"/>
      <c r="T192" s="51"/>
      <c r="AT192" s="18" t="s">
        <v>135</v>
      </c>
      <c r="AU192" s="18" t="s">
        <v>76</v>
      </c>
    </row>
    <row r="193" spans="2:65" s="13" customFormat="1" ht="11.25" x14ac:dyDescent="0.2">
      <c r="B193" s="141"/>
      <c r="D193" s="136" t="s">
        <v>137</v>
      </c>
      <c r="E193" s="142" t="s">
        <v>17</v>
      </c>
      <c r="F193" s="143" t="s">
        <v>277</v>
      </c>
      <c r="H193" s="144">
        <v>12.268000000000001</v>
      </c>
      <c r="L193" s="141"/>
      <c r="M193" s="145"/>
      <c r="T193" s="146"/>
      <c r="AT193" s="142" t="s">
        <v>137</v>
      </c>
      <c r="AU193" s="142" t="s">
        <v>76</v>
      </c>
      <c r="AV193" s="13" t="s">
        <v>76</v>
      </c>
      <c r="AW193" s="13" t="s">
        <v>28</v>
      </c>
      <c r="AX193" s="13" t="s">
        <v>74</v>
      </c>
      <c r="AY193" s="142" t="s">
        <v>126</v>
      </c>
    </row>
    <row r="194" spans="2:65" s="1" customFormat="1" ht="16.5" customHeight="1" x14ac:dyDescent="0.2">
      <c r="B194" s="30"/>
      <c r="C194" s="159" t="s">
        <v>278</v>
      </c>
      <c r="D194" s="159" t="s">
        <v>192</v>
      </c>
      <c r="E194" s="160" t="s">
        <v>279</v>
      </c>
      <c r="F194" s="161" t="s">
        <v>280</v>
      </c>
      <c r="G194" s="162" t="s">
        <v>131</v>
      </c>
      <c r="H194" s="163">
        <v>14.108000000000001</v>
      </c>
      <c r="I194" s="164">
        <v>1</v>
      </c>
      <c r="J194" s="164">
        <f>ROUND(I194*H194,2)</f>
        <v>14.11</v>
      </c>
      <c r="K194" s="161" t="s">
        <v>132</v>
      </c>
      <c r="L194" s="165"/>
      <c r="M194" s="166" t="s">
        <v>17</v>
      </c>
      <c r="N194" s="167" t="s">
        <v>37</v>
      </c>
      <c r="O194" s="128">
        <v>0</v>
      </c>
      <c r="P194" s="128">
        <f>O194*H194</f>
        <v>0</v>
      </c>
      <c r="Q194" s="128">
        <v>2.9999999999999997E-4</v>
      </c>
      <c r="R194" s="128">
        <f>Q194*H194</f>
        <v>4.2323999999999999E-3</v>
      </c>
      <c r="S194" s="128">
        <v>0</v>
      </c>
      <c r="T194" s="129">
        <f>S194*H194</f>
        <v>0</v>
      </c>
      <c r="AR194" s="130" t="s">
        <v>182</v>
      </c>
      <c r="AT194" s="130" t="s">
        <v>192</v>
      </c>
      <c r="AU194" s="130" t="s">
        <v>76</v>
      </c>
      <c r="AY194" s="18" t="s">
        <v>126</v>
      </c>
      <c r="BE194" s="131">
        <f>IF(N194="základní",J194,0)</f>
        <v>14.11</v>
      </c>
      <c r="BF194" s="131">
        <f>IF(N194="snížená",J194,0)</f>
        <v>0</v>
      </c>
      <c r="BG194" s="131">
        <f>IF(N194="zákl. přenesená",J194,0)</f>
        <v>0</v>
      </c>
      <c r="BH194" s="131">
        <f>IF(N194="sníž. přenesená",J194,0)</f>
        <v>0</v>
      </c>
      <c r="BI194" s="131">
        <f>IF(N194="nulová",J194,0)</f>
        <v>0</v>
      </c>
      <c r="BJ194" s="18" t="s">
        <v>74</v>
      </c>
      <c r="BK194" s="131">
        <f>ROUND(I194*H194,2)</f>
        <v>14.11</v>
      </c>
      <c r="BL194" s="18" t="s">
        <v>133</v>
      </c>
      <c r="BM194" s="130" t="s">
        <v>281</v>
      </c>
    </row>
    <row r="195" spans="2:65" s="13" customFormat="1" ht="11.25" x14ac:dyDescent="0.2">
      <c r="B195" s="141"/>
      <c r="D195" s="136" t="s">
        <v>137</v>
      </c>
      <c r="F195" s="143" t="s">
        <v>282</v>
      </c>
      <c r="H195" s="144">
        <v>14.108000000000001</v>
      </c>
      <c r="L195" s="141"/>
      <c r="M195" s="145"/>
      <c r="T195" s="146"/>
      <c r="AT195" s="142" t="s">
        <v>137</v>
      </c>
      <c r="AU195" s="142" t="s">
        <v>76</v>
      </c>
      <c r="AV195" s="13" t="s">
        <v>76</v>
      </c>
      <c r="AW195" s="13" t="s">
        <v>4</v>
      </c>
      <c r="AX195" s="13" t="s">
        <v>74</v>
      </c>
      <c r="AY195" s="142" t="s">
        <v>126</v>
      </c>
    </row>
    <row r="196" spans="2:65" s="1" customFormat="1" ht="16.5" customHeight="1" x14ac:dyDescent="0.2">
      <c r="B196" s="30"/>
      <c r="C196" s="120" t="s">
        <v>283</v>
      </c>
      <c r="D196" s="120" t="s">
        <v>128</v>
      </c>
      <c r="E196" s="121" t="s">
        <v>284</v>
      </c>
      <c r="F196" s="122" t="s">
        <v>285</v>
      </c>
      <c r="G196" s="123" t="s">
        <v>286</v>
      </c>
      <c r="H196" s="124">
        <v>30.67</v>
      </c>
      <c r="I196" s="125">
        <v>1</v>
      </c>
      <c r="J196" s="125">
        <f>ROUND(I196*H196,2)</f>
        <v>30.67</v>
      </c>
      <c r="K196" s="122" t="s">
        <v>132</v>
      </c>
      <c r="L196" s="30"/>
      <c r="M196" s="126" t="s">
        <v>17</v>
      </c>
      <c r="N196" s="127" t="s">
        <v>37</v>
      </c>
      <c r="O196" s="128">
        <v>4.4999999999999998E-2</v>
      </c>
      <c r="P196" s="128">
        <f>O196*H196</f>
        <v>1.38015</v>
      </c>
      <c r="Q196" s="128">
        <v>4.8999999999999998E-4</v>
      </c>
      <c r="R196" s="128">
        <f>Q196*H196</f>
        <v>1.50283E-2</v>
      </c>
      <c r="S196" s="128">
        <v>0</v>
      </c>
      <c r="T196" s="129">
        <f>S196*H196</f>
        <v>0</v>
      </c>
      <c r="AR196" s="130" t="s">
        <v>133</v>
      </c>
      <c r="AT196" s="130" t="s">
        <v>128</v>
      </c>
      <c r="AU196" s="130" t="s">
        <v>76</v>
      </c>
      <c r="AY196" s="18" t="s">
        <v>126</v>
      </c>
      <c r="BE196" s="131">
        <f>IF(N196="základní",J196,0)</f>
        <v>30.67</v>
      </c>
      <c r="BF196" s="131">
        <f>IF(N196="snížená",J196,0)</f>
        <v>0</v>
      </c>
      <c r="BG196" s="131">
        <f>IF(N196="zákl. přenesená",J196,0)</f>
        <v>0</v>
      </c>
      <c r="BH196" s="131">
        <f>IF(N196="sníž. přenesená",J196,0)</f>
        <v>0</v>
      </c>
      <c r="BI196" s="131">
        <f>IF(N196="nulová",J196,0)</f>
        <v>0</v>
      </c>
      <c r="BJ196" s="18" t="s">
        <v>74</v>
      </c>
      <c r="BK196" s="131">
        <f>ROUND(I196*H196,2)</f>
        <v>30.67</v>
      </c>
      <c r="BL196" s="18" t="s">
        <v>133</v>
      </c>
      <c r="BM196" s="130" t="s">
        <v>287</v>
      </c>
    </row>
    <row r="197" spans="2:65" s="1" customFormat="1" ht="11.25" x14ac:dyDescent="0.2">
      <c r="B197" s="30"/>
      <c r="D197" s="132" t="s">
        <v>135</v>
      </c>
      <c r="F197" s="133" t="s">
        <v>288</v>
      </c>
      <c r="L197" s="30"/>
      <c r="M197" s="134"/>
      <c r="T197" s="51"/>
      <c r="AT197" s="18" t="s">
        <v>135</v>
      </c>
      <c r="AU197" s="18" t="s">
        <v>76</v>
      </c>
    </row>
    <row r="198" spans="2:65" s="13" customFormat="1" ht="11.25" x14ac:dyDescent="0.2">
      <c r="B198" s="141"/>
      <c r="D198" s="136" t="s">
        <v>137</v>
      </c>
      <c r="E198" s="142" t="s">
        <v>17</v>
      </c>
      <c r="F198" s="143" t="s">
        <v>289</v>
      </c>
      <c r="H198" s="144">
        <v>30.67</v>
      </c>
      <c r="L198" s="141"/>
      <c r="M198" s="145"/>
      <c r="T198" s="146"/>
      <c r="AT198" s="142" t="s">
        <v>137</v>
      </c>
      <c r="AU198" s="142" t="s">
        <v>76</v>
      </c>
      <c r="AV198" s="13" t="s">
        <v>76</v>
      </c>
      <c r="AW198" s="13" t="s">
        <v>28</v>
      </c>
      <c r="AX198" s="13" t="s">
        <v>74</v>
      </c>
      <c r="AY198" s="142" t="s">
        <v>126</v>
      </c>
    </row>
    <row r="199" spans="2:65" s="1" customFormat="1" ht="24.2" customHeight="1" x14ac:dyDescent="0.2">
      <c r="B199" s="30"/>
      <c r="C199" s="120" t="s">
        <v>290</v>
      </c>
      <c r="D199" s="120" t="s">
        <v>128</v>
      </c>
      <c r="E199" s="121" t="s">
        <v>291</v>
      </c>
      <c r="F199" s="122" t="s">
        <v>292</v>
      </c>
      <c r="G199" s="123" t="s">
        <v>142</v>
      </c>
      <c r="H199" s="124">
        <v>11.776999999999999</v>
      </c>
      <c r="I199" s="125">
        <v>1</v>
      </c>
      <c r="J199" s="125">
        <f>ROUND(I199*H199,2)</f>
        <v>11.78</v>
      </c>
      <c r="K199" s="122" t="s">
        <v>132</v>
      </c>
      <c r="L199" s="30"/>
      <c r="M199" s="126" t="s">
        <v>17</v>
      </c>
      <c r="N199" s="127" t="s">
        <v>37</v>
      </c>
      <c r="O199" s="128">
        <v>0.92</v>
      </c>
      <c r="P199" s="128">
        <f>O199*H199</f>
        <v>10.83484</v>
      </c>
      <c r="Q199" s="128">
        <v>0</v>
      </c>
      <c r="R199" s="128">
        <f>Q199*H199</f>
        <v>0</v>
      </c>
      <c r="S199" s="128">
        <v>0</v>
      </c>
      <c r="T199" s="129">
        <f>S199*H199</f>
        <v>0</v>
      </c>
      <c r="AR199" s="130" t="s">
        <v>133</v>
      </c>
      <c r="AT199" s="130" t="s">
        <v>128</v>
      </c>
      <c r="AU199" s="130" t="s">
        <v>76</v>
      </c>
      <c r="AY199" s="18" t="s">
        <v>126</v>
      </c>
      <c r="BE199" s="131">
        <f>IF(N199="základní",J199,0)</f>
        <v>11.78</v>
      </c>
      <c r="BF199" s="131">
        <f>IF(N199="snížená",J199,0)</f>
        <v>0</v>
      </c>
      <c r="BG199" s="131">
        <f>IF(N199="zákl. přenesená",J199,0)</f>
        <v>0</v>
      </c>
      <c r="BH199" s="131">
        <f>IF(N199="sníž. přenesená",J199,0)</f>
        <v>0</v>
      </c>
      <c r="BI199" s="131">
        <f>IF(N199="nulová",J199,0)</f>
        <v>0</v>
      </c>
      <c r="BJ199" s="18" t="s">
        <v>74</v>
      </c>
      <c r="BK199" s="131">
        <f>ROUND(I199*H199,2)</f>
        <v>11.78</v>
      </c>
      <c r="BL199" s="18" t="s">
        <v>133</v>
      </c>
      <c r="BM199" s="130" t="s">
        <v>293</v>
      </c>
    </row>
    <row r="200" spans="2:65" s="1" customFormat="1" ht="11.25" x14ac:dyDescent="0.2">
      <c r="B200" s="30"/>
      <c r="D200" s="132" t="s">
        <v>135</v>
      </c>
      <c r="F200" s="133" t="s">
        <v>294</v>
      </c>
      <c r="L200" s="30"/>
      <c r="M200" s="134"/>
      <c r="T200" s="51"/>
      <c r="AT200" s="18" t="s">
        <v>135</v>
      </c>
      <c r="AU200" s="18" t="s">
        <v>76</v>
      </c>
    </row>
    <row r="201" spans="2:65" s="13" customFormat="1" ht="11.25" x14ac:dyDescent="0.2">
      <c r="B201" s="141"/>
      <c r="D201" s="136" t="s">
        <v>137</v>
      </c>
      <c r="E201" s="142" t="s">
        <v>17</v>
      </c>
      <c r="F201" s="143" t="s">
        <v>295</v>
      </c>
      <c r="H201" s="144">
        <v>11.776999999999999</v>
      </c>
      <c r="L201" s="141"/>
      <c r="M201" s="145"/>
      <c r="T201" s="146"/>
      <c r="AT201" s="142" t="s">
        <v>137</v>
      </c>
      <c r="AU201" s="142" t="s">
        <v>76</v>
      </c>
      <c r="AV201" s="13" t="s">
        <v>76</v>
      </c>
      <c r="AW201" s="13" t="s">
        <v>28</v>
      </c>
      <c r="AX201" s="13" t="s">
        <v>74</v>
      </c>
      <c r="AY201" s="142" t="s">
        <v>126</v>
      </c>
    </row>
    <row r="202" spans="2:65" s="11" customFormat="1" ht="22.9" customHeight="1" x14ac:dyDescent="0.2">
      <c r="B202" s="109"/>
      <c r="D202" s="110" t="s">
        <v>65</v>
      </c>
      <c r="E202" s="118" t="s">
        <v>146</v>
      </c>
      <c r="F202" s="118" t="s">
        <v>296</v>
      </c>
      <c r="J202" s="119">
        <f>BK202</f>
        <v>331.21</v>
      </c>
      <c r="L202" s="109"/>
      <c r="M202" s="113"/>
      <c r="P202" s="114">
        <f>SUM(P203:P242)</f>
        <v>228.40154000000001</v>
      </c>
      <c r="R202" s="114">
        <f>SUM(R203:R242)</f>
        <v>55.712272179999992</v>
      </c>
      <c r="T202" s="115">
        <f>SUM(T203:T242)</f>
        <v>0</v>
      </c>
      <c r="AR202" s="110" t="s">
        <v>74</v>
      </c>
      <c r="AT202" s="116" t="s">
        <v>65</v>
      </c>
      <c r="AU202" s="116" t="s">
        <v>74</v>
      </c>
      <c r="AY202" s="110" t="s">
        <v>126</v>
      </c>
      <c r="BK202" s="117">
        <f>SUM(BK203:BK242)</f>
        <v>331.21</v>
      </c>
    </row>
    <row r="203" spans="2:65" s="1" customFormat="1" ht="21.75" customHeight="1" x14ac:dyDescent="0.2">
      <c r="B203" s="30"/>
      <c r="C203" s="120" t="s">
        <v>297</v>
      </c>
      <c r="D203" s="120" t="s">
        <v>128</v>
      </c>
      <c r="E203" s="121" t="s">
        <v>298</v>
      </c>
      <c r="F203" s="122" t="s">
        <v>299</v>
      </c>
      <c r="G203" s="123" t="s">
        <v>131</v>
      </c>
      <c r="H203" s="124">
        <v>167.25</v>
      </c>
      <c r="I203" s="125">
        <v>1</v>
      </c>
      <c r="J203" s="125">
        <f>ROUND(I203*H203,2)</f>
        <v>167.25</v>
      </c>
      <c r="K203" s="122" t="s">
        <v>17</v>
      </c>
      <c r="L203" s="30"/>
      <c r="M203" s="126" t="s">
        <v>17</v>
      </c>
      <c r="N203" s="127" t="s">
        <v>37</v>
      </c>
      <c r="O203" s="128">
        <v>0.84199999999999997</v>
      </c>
      <c r="P203" s="128">
        <f>O203*H203</f>
        <v>140.8245</v>
      </c>
      <c r="Q203" s="128">
        <v>0.24410999999999999</v>
      </c>
      <c r="R203" s="128">
        <f>Q203*H203</f>
        <v>40.827397499999996</v>
      </c>
      <c r="S203" s="128">
        <v>0</v>
      </c>
      <c r="T203" s="129">
        <f>S203*H203</f>
        <v>0</v>
      </c>
      <c r="AR203" s="130" t="s">
        <v>133</v>
      </c>
      <c r="AT203" s="130" t="s">
        <v>128</v>
      </c>
      <c r="AU203" s="130" t="s">
        <v>76</v>
      </c>
      <c r="AY203" s="18" t="s">
        <v>126</v>
      </c>
      <c r="BE203" s="131">
        <f>IF(N203="základní",J203,0)</f>
        <v>167.25</v>
      </c>
      <c r="BF203" s="131">
        <f>IF(N203="snížená",J203,0)</f>
        <v>0</v>
      </c>
      <c r="BG203" s="131">
        <f>IF(N203="zákl. přenesená",J203,0)</f>
        <v>0</v>
      </c>
      <c r="BH203" s="131">
        <f>IF(N203="sníž. přenesená",J203,0)</f>
        <v>0</v>
      </c>
      <c r="BI203" s="131">
        <f>IF(N203="nulová",J203,0)</f>
        <v>0</v>
      </c>
      <c r="BJ203" s="18" t="s">
        <v>74</v>
      </c>
      <c r="BK203" s="131">
        <f>ROUND(I203*H203,2)</f>
        <v>167.25</v>
      </c>
      <c r="BL203" s="18" t="s">
        <v>133</v>
      </c>
      <c r="BM203" s="130" t="s">
        <v>300</v>
      </c>
    </row>
    <row r="204" spans="2:65" s="12" customFormat="1" ht="11.25" x14ac:dyDescent="0.2">
      <c r="B204" s="135"/>
      <c r="D204" s="136" t="s">
        <v>137</v>
      </c>
      <c r="E204" s="137" t="s">
        <v>17</v>
      </c>
      <c r="F204" s="138" t="s">
        <v>301</v>
      </c>
      <c r="H204" s="137" t="s">
        <v>17</v>
      </c>
      <c r="L204" s="135"/>
      <c r="M204" s="139"/>
      <c r="T204" s="140"/>
      <c r="AT204" s="137" t="s">
        <v>137</v>
      </c>
      <c r="AU204" s="137" t="s">
        <v>76</v>
      </c>
      <c r="AV204" s="12" t="s">
        <v>74</v>
      </c>
      <c r="AW204" s="12" t="s">
        <v>28</v>
      </c>
      <c r="AX204" s="12" t="s">
        <v>66</v>
      </c>
      <c r="AY204" s="137" t="s">
        <v>126</v>
      </c>
    </row>
    <row r="205" spans="2:65" s="13" customFormat="1" ht="11.25" x14ac:dyDescent="0.2">
      <c r="B205" s="141"/>
      <c r="D205" s="136" t="s">
        <v>137</v>
      </c>
      <c r="E205" s="142" t="s">
        <v>17</v>
      </c>
      <c r="F205" s="143" t="s">
        <v>302</v>
      </c>
      <c r="H205" s="144">
        <v>89.16</v>
      </c>
      <c r="L205" s="141"/>
      <c r="M205" s="145"/>
      <c r="T205" s="146"/>
      <c r="AT205" s="142" t="s">
        <v>137</v>
      </c>
      <c r="AU205" s="142" t="s">
        <v>76</v>
      </c>
      <c r="AV205" s="13" t="s">
        <v>76</v>
      </c>
      <c r="AW205" s="13" t="s">
        <v>28</v>
      </c>
      <c r="AX205" s="13" t="s">
        <v>66</v>
      </c>
      <c r="AY205" s="142" t="s">
        <v>126</v>
      </c>
    </row>
    <row r="206" spans="2:65" s="13" customFormat="1" ht="11.25" x14ac:dyDescent="0.2">
      <c r="B206" s="141"/>
      <c r="D206" s="136" t="s">
        <v>137</v>
      </c>
      <c r="E206" s="142" t="s">
        <v>17</v>
      </c>
      <c r="F206" s="143" t="s">
        <v>303</v>
      </c>
      <c r="H206" s="144">
        <v>-1.4</v>
      </c>
      <c r="L206" s="141"/>
      <c r="M206" s="145"/>
      <c r="T206" s="146"/>
      <c r="AT206" s="142" t="s">
        <v>137</v>
      </c>
      <c r="AU206" s="142" t="s">
        <v>76</v>
      </c>
      <c r="AV206" s="13" t="s">
        <v>76</v>
      </c>
      <c r="AW206" s="13" t="s">
        <v>28</v>
      </c>
      <c r="AX206" s="13" t="s">
        <v>66</v>
      </c>
      <c r="AY206" s="142" t="s">
        <v>126</v>
      </c>
    </row>
    <row r="207" spans="2:65" s="14" customFormat="1" ht="11.25" x14ac:dyDescent="0.2">
      <c r="B207" s="147"/>
      <c r="D207" s="136" t="s">
        <v>137</v>
      </c>
      <c r="E207" s="148" t="s">
        <v>17</v>
      </c>
      <c r="F207" s="149" t="s">
        <v>154</v>
      </c>
      <c r="H207" s="150">
        <v>87.759999999999991</v>
      </c>
      <c r="L207" s="147"/>
      <c r="M207" s="151"/>
      <c r="T207" s="152"/>
      <c r="AT207" s="148" t="s">
        <v>137</v>
      </c>
      <c r="AU207" s="148" t="s">
        <v>76</v>
      </c>
      <c r="AV207" s="14" t="s">
        <v>146</v>
      </c>
      <c r="AW207" s="14" t="s">
        <v>28</v>
      </c>
      <c r="AX207" s="14" t="s">
        <v>66</v>
      </c>
      <c r="AY207" s="148" t="s">
        <v>126</v>
      </c>
    </row>
    <row r="208" spans="2:65" s="12" customFormat="1" ht="11.25" x14ac:dyDescent="0.2">
      <c r="B208" s="135"/>
      <c r="D208" s="136" t="s">
        <v>137</v>
      </c>
      <c r="E208" s="137" t="s">
        <v>17</v>
      </c>
      <c r="F208" s="138" t="s">
        <v>304</v>
      </c>
      <c r="H208" s="137" t="s">
        <v>17</v>
      </c>
      <c r="L208" s="135"/>
      <c r="M208" s="139"/>
      <c r="T208" s="140"/>
      <c r="AT208" s="137" t="s">
        <v>137</v>
      </c>
      <c r="AU208" s="137" t="s">
        <v>76</v>
      </c>
      <c r="AV208" s="12" t="s">
        <v>74</v>
      </c>
      <c r="AW208" s="12" t="s">
        <v>28</v>
      </c>
      <c r="AX208" s="12" t="s">
        <v>66</v>
      </c>
      <c r="AY208" s="137" t="s">
        <v>126</v>
      </c>
    </row>
    <row r="209" spans="2:65" s="13" customFormat="1" ht="11.25" x14ac:dyDescent="0.2">
      <c r="B209" s="141"/>
      <c r="D209" s="136" t="s">
        <v>137</v>
      </c>
      <c r="E209" s="142" t="s">
        <v>17</v>
      </c>
      <c r="F209" s="143" t="s">
        <v>305</v>
      </c>
      <c r="H209" s="144">
        <v>19.5</v>
      </c>
      <c r="L209" s="141"/>
      <c r="M209" s="145"/>
      <c r="T209" s="146"/>
      <c r="AT209" s="142" t="s">
        <v>137</v>
      </c>
      <c r="AU209" s="142" t="s">
        <v>76</v>
      </c>
      <c r="AV209" s="13" t="s">
        <v>76</v>
      </c>
      <c r="AW209" s="13" t="s">
        <v>28</v>
      </c>
      <c r="AX209" s="13" t="s">
        <v>66</v>
      </c>
      <c r="AY209" s="142" t="s">
        <v>126</v>
      </c>
    </row>
    <row r="210" spans="2:65" s="13" customFormat="1" ht="11.25" x14ac:dyDescent="0.2">
      <c r="B210" s="141"/>
      <c r="D210" s="136" t="s">
        <v>137</v>
      </c>
      <c r="E210" s="142" t="s">
        <v>17</v>
      </c>
      <c r="F210" s="143" t="s">
        <v>306</v>
      </c>
      <c r="H210" s="144">
        <v>31.61</v>
      </c>
      <c r="L210" s="141"/>
      <c r="M210" s="145"/>
      <c r="T210" s="146"/>
      <c r="AT210" s="142" t="s">
        <v>137</v>
      </c>
      <c r="AU210" s="142" t="s">
        <v>76</v>
      </c>
      <c r="AV210" s="13" t="s">
        <v>76</v>
      </c>
      <c r="AW210" s="13" t="s">
        <v>28</v>
      </c>
      <c r="AX210" s="13" t="s">
        <v>66</v>
      </c>
      <c r="AY210" s="142" t="s">
        <v>126</v>
      </c>
    </row>
    <row r="211" spans="2:65" s="13" customFormat="1" ht="11.25" x14ac:dyDescent="0.2">
      <c r="B211" s="141"/>
      <c r="D211" s="136" t="s">
        <v>137</v>
      </c>
      <c r="E211" s="142" t="s">
        <v>17</v>
      </c>
      <c r="F211" s="143" t="s">
        <v>307</v>
      </c>
      <c r="H211" s="144">
        <v>36.880000000000003</v>
      </c>
      <c r="L211" s="141"/>
      <c r="M211" s="145"/>
      <c r="T211" s="146"/>
      <c r="AT211" s="142" t="s">
        <v>137</v>
      </c>
      <c r="AU211" s="142" t="s">
        <v>76</v>
      </c>
      <c r="AV211" s="13" t="s">
        <v>76</v>
      </c>
      <c r="AW211" s="13" t="s">
        <v>28</v>
      </c>
      <c r="AX211" s="13" t="s">
        <v>66</v>
      </c>
      <c r="AY211" s="142" t="s">
        <v>126</v>
      </c>
    </row>
    <row r="212" spans="2:65" s="13" customFormat="1" ht="11.25" x14ac:dyDescent="0.2">
      <c r="B212" s="141"/>
      <c r="D212" s="136" t="s">
        <v>137</v>
      </c>
      <c r="E212" s="142" t="s">
        <v>17</v>
      </c>
      <c r="F212" s="143" t="s">
        <v>308</v>
      </c>
      <c r="H212" s="144">
        <v>-8</v>
      </c>
      <c r="L212" s="141"/>
      <c r="M212" s="145"/>
      <c r="T212" s="146"/>
      <c r="AT212" s="142" t="s">
        <v>137</v>
      </c>
      <c r="AU212" s="142" t="s">
        <v>76</v>
      </c>
      <c r="AV212" s="13" t="s">
        <v>76</v>
      </c>
      <c r="AW212" s="13" t="s">
        <v>28</v>
      </c>
      <c r="AX212" s="13" t="s">
        <v>66</v>
      </c>
      <c r="AY212" s="142" t="s">
        <v>126</v>
      </c>
    </row>
    <row r="213" spans="2:65" s="13" customFormat="1" ht="11.25" x14ac:dyDescent="0.2">
      <c r="B213" s="141"/>
      <c r="D213" s="136" t="s">
        <v>137</v>
      </c>
      <c r="E213" s="142" t="s">
        <v>17</v>
      </c>
      <c r="F213" s="143" t="s">
        <v>309</v>
      </c>
      <c r="H213" s="144">
        <v>-0.5</v>
      </c>
      <c r="L213" s="141"/>
      <c r="M213" s="145"/>
      <c r="T213" s="146"/>
      <c r="AT213" s="142" t="s">
        <v>137</v>
      </c>
      <c r="AU213" s="142" t="s">
        <v>76</v>
      </c>
      <c r="AV213" s="13" t="s">
        <v>76</v>
      </c>
      <c r="AW213" s="13" t="s">
        <v>28</v>
      </c>
      <c r="AX213" s="13" t="s">
        <v>66</v>
      </c>
      <c r="AY213" s="142" t="s">
        <v>126</v>
      </c>
    </row>
    <row r="214" spans="2:65" s="14" customFormat="1" ht="11.25" x14ac:dyDescent="0.2">
      <c r="B214" s="147"/>
      <c r="D214" s="136" t="s">
        <v>137</v>
      </c>
      <c r="E214" s="148" t="s">
        <v>17</v>
      </c>
      <c r="F214" s="149" t="s">
        <v>154</v>
      </c>
      <c r="H214" s="150">
        <v>79.490000000000009</v>
      </c>
      <c r="L214" s="147"/>
      <c r="M214" s="151"/>
      <c r="T214" s="152"/>
      <c r="AT214" s="148" t="s">
        <v>137</v>
      </c>
      <c r="AU214" s="148" t="s">
        <v>76</v>
      </c>
      <c r="AV214" s="14" t="s">
        <v>146</v>
      </c>
      <c r="AW214" s="14" t="s">
        <v>28</v>
      </c>
      <c r="AX214" s="14" t="s">
        <v>66</v>
      </c>
      <c r="AY214" s="148" t="s">
        <v>126</v>
      </c>
    </row>
    <row r="215" spans="2:65" s="15" customFormat="1" ht="11.25" x14ac:dyDescent="0.2">
      <c r="B215" s="153"/>
      <c r="D215" s="136" t="s">
        <v>137</v>
      </c>
      <c r="E215" s="154" t="s">
        <v>17</v>
      </c>
      <c r="F215" s="155" t="s">
        <v>157</v>
      </c>
      <c r="H215" s="156">
        <v>167.25</v>
      </c>
      <c r="L215" s="153"/>
      <c r="M215" s="157"/>
      <c r="T215" s="158"/>
      <c r="AT215" s="154" t="s">
        <v>137</v>
      </c>
      <c r="AU215" s="154" t="s">
        <v>76</v>
      </c>
      <c r="AV215" s="15" t="s">
        <v>133</v>
      </c>
      <c r="AW215" s="15" t="s">
        <v>28</v>
      </c>
      <c r="AX215" s="15" t="s">
        <v>74</v>
      </c>
      <c r="AY215" s="154" t="s">
        <v>126</v>
      </c>
    </row>
    <row r="216" spans="2:65" s="1" customFormat="1" ht="16.5" customHeight="1" x14ac:dyDescent="0.2">
      <c r="B216" s="30"/>
      <c r="C216" s="120" t="s">
        <v>310</v>
      </c>
      <c r="D216" s="120" t="s">
        <v>128</v>
      </c>
      <c r="E216" s="121" t="s">
        <v>311</v>
      </c>
      <c r="F216" s="122" t="s">
        <v>312</v>
      </c>
      <c r="G216" s="123" t="s">
        <v>131</v>
      </c>
      <c r="H216" s="124">
        <v>49.44</v>
      </c>
      <c r="I216" s="125">
        <v>1</v>
      </c>
      <c r="J216" s="125">
        <f>ROUND(I216*H216,2)</f>
        <v>49.44</v>
      </c>
      <c r="K216" s="122" t="s">
        <v>17</v>
      </c>
      <c r="L216" s="30"/>
      <c r="M216" s="126" t="s">
        <v>17</v>
      </c>
      <c r="N216" s="127" t="s">
        <v>37</v>
      </c>
      <c r="O216" s="128">
        <v>0.64</v>
      </c>
      <c r="P216" s="128">
        <f>O216*H216</f>
        <v>31.6416</v>
      </c>
      <c r="Q216" s="128">
        <v>0.16456000000000001</v>
      </c>
      <c r="R216" s="128">
        <f>Q216*H216</f>
        <v>8.1358464000000001</v>
      </c>
      <c r="S216" s="128">
        <v>0</v>
      </c>
      <c r="T216" s="129">
        <f>S216*H216</f>
        <v>0</v>
      </c>
      <c r="AR216" s="130" t="s">
        <v>133</v>
      </c>
      <c r="AT216" s="130" t="s">
        <v>128</v>
      </c>
      <c r="AU216" s="130" t="s">
        <v>76</v>
      </c>
      <c r="AY216" s="18" t="s">
        <v>126</v>
      </c>
      <c r="BE216" s="131">
        <f>IF(N216="základní",J216,0)</f>
        <v>49.44</v>
      </c>
      <c r="BF216" s="131">
        <f>IF(N216="snížená",J216,0)</f>
        <v>0</v>
      </c>
      <c r="BG216" s="131">
        <f>IF(N216="zákl. přenesená",J216,0)</f>
        <v>0</v>
      </c>
      <c r="BH216" s="131">
        <f>IF(N216="sníž. přenesená",J216,0)</f>
        <v>0</v>
      </c>
      <c r="BI216" s="131">
        <f>IF(N216="nulová",J216,0)</f>
        <v>0</v>
      </c>
      <c r="BJ216" s="18" t="s">
        <v>74</v>
      </c>
      <c r="BK216" s="131">
        <f>ROUND(I216*H216,2)</f>
        <v>49.44</v>
      </c>
      <c r="BL216" s="18" t="s">
        <v>133</v>
      </c>
      <c r="BM216" s="130" t="s">
        <v>313</v>
      </c>
    </row>
    <row r="217" spans="2:65" s="12" customFormat="1" ht="11.25" x14ac:dyDescent="0.2">
      <c r="B217" s="135"/>
      <c r="D217" s="136" t="s">
        <v>137</v>
      </c>
      <c r="E217" s="137" t="s">
        <v>17</v>
      </c>
      <c r="F217" s="138" t="s">
        <v>301</v>
      </c>
      <c r="H217" s="137" t="s">
        <v>17</v>
      </c>
      <c r="L217" s="135"/>
      <c r="M217" s="139"/>
      <c r="T217" s="140"/>
      <c r="AT217" s="137" t="s">
        <v>137</v>
      </c>
      <c r="AU217" s="137" t="s">
        <v>76</v>
      </c>
      <c r="AV217" s="12" t="s">
        <v>74</v>
      </c>
      <c r="AW217" s="12" t="s">
        <v>28</v>
      </c>
      <c r="AX217" s="12" t="s">
        <v>66</v>
      </c>
      <c r="AY217" s="137" t="s">
        <v>126</v>
      </c>
    </row>
    <row r="218" spans="2:65" s="13" customFormat="1" ht="11.25" x14ac:dyDescent="0.2">
      <c r="B218" s="141"/>
      <c r="D218" s="136" t="s">
        <v>137</v>
      </c>
      <c r="E218" s="142" t="s">
        <v>17</v>
      </c>
      <c r="F218" s="143" t="s">
        <v>314</v>
      </c>
      <c r="H218" s="144">
        <v>24.523</v>
      </c>
      <c r="L218" s="141"/>
      <c r="M218" s="145"/>
      <c r="T218" s="146"/>
      <c r="AT218" s="142" t="s">
        <v>137</v>
      </c>
      <c r="AU218" s="142" t="s">
        <v>76</v>
      </c>
      <c r="AV218" s="13" t="s">
        <v>76</v>
      </c>
      <c r="AW218" s="13" t="s">
        <v>28</v>
      </c>
      <c r="AX218" s="13" t="s">
        <v>66</v>
      </c>
      <c r="AY218" s="142" t="s">
        <v>126</v>
      </c>
    </row>
    <row r="219" spans="2:65" s="13" customFormat="1" ht="11.25" x14ac:dyDescent="0.2">
      <c r="B219" s="141"/>
      <c r="D219" s="136" t="s">
        <v>137</v>
      </c>
      <c r="E219" s="142" t="s">
        <v>17</v>
      </c>
      <c r="F219" s="143" t="s">
        <v>315</v>
      </c>
      <c r="H219" s="144">
        <v>-2.4900000000000002</v>
      </c>
      <c r="L219" s="141"/>
      <c r="M219" s="145"/>
      <c r="T219" s="146"/>
      <c r="AT219" s="142" t="s">
        <v>137</v>
      </c>
      <c r="AU219" s="142" t="s">
        <v>76</v>
      </c>
      <c r="AV219" s="13" t="s">
        <v>76</v>
      </c>
      <c r="AW219" s="13" t="s">
        <v>28</v>
      </c>
      <c r="AX219" s="13" t="s">
        <v>66</v>
      </c>
      <c r="AY219" s="142" t="s">
        <v>126</v>
      </c>
    </row>
    <row r="220" spans="2:65" s="14" customFormat="1" ht="11.25" x14ac:dyDescent="0.2">
      <c r="B220" s="147"/>
      <c r="D220" s="136" t="s">
        <v>137</v>
      </c>
      <c r="E220" s="148" t="s">
        <v>17</v>
      </c>
      <c r="F220" s="149" t="s">
        <v>154</v>
      </c>
      <c r="H220" s="150">
        <v>22.033000000000001</v>
      </c>
      <c r="L220" s="147"/>
      <c r="M220" s="151"/>
      <c r="T220" s="152"/>
      <c r="AT220" s="148" t="s">
        <v>137</v>
      </c>
      <c r="AU220" s="148" t="s">
        <v>76</v>
      </c>
      <c r="AV220" s="14" t="s">
        <v>146</v>
      </c>
      <c r="AW220" s="14" t="s">
        <v>28</v>
      </c>
      <c r="AX220" s="14" t="s">
        <v>66</v>
      </c>
      <c r="AY220" s="148" t="s">
        <v>126</v>
      </c>
    </row>
    <row r="221" spans="2:65" s="12" customFormat="1" ht="11.25" x14ac:dyDescent="0.2">
      <c r="B221" s="135"/>
      <c r="D221" s="136" t="s">
        <v>137</v>
      </c>
      <c r="E221" s="137" t="s">
        <v>17</v>
      </c>
      <c r="F221" s="138" t="s">
        <v>304</v>
      </c>
      <c r="H221" s="137" t="s">
        <v>17</v>
      </c>
      <c r="L221" s="135"/>
      <c r="M221" s="139"/>
      <c r="T221" s="140"/>
      <c r="AT221" s="137" t="s">
        <v>137</v>
      </c>
      <c r="AU221" s="137" t="s">
        <v>76</v>
      </c>
      <c r="AV221" s="12" t="s">
        <v>74</v>
      </c>
      <c r="AW221" s="12" t="s">
        <v>28</v>
      </c>
      <c r="AX221" s="12" t="s">
        <v>66</v>
      </c>
      <c r="AY221" s="137" t="s">
        <v>126</v>
      </c>
    </row>
    <row r="222" spans="2:65" s="13" customFormat="1" ht="11.25" x14ac:dyDescent="0.2">
      <c r="B222" s="141"/>
      <c r="D222" s="136" t="s">
        <v>137</v>
      </c>
      <c r="E222" s="142" t="s">
        <v>17</v>
      </c>
      <c r="F222" s="143" t="s">
        <v>316</v>
      </c>
      <c r="H222" s="144">
        <v>6.1040000000000001</v>
      </c>
      <c r="L222" s="141"/>
      <c r="M222" s="145"/>
      <c r="T222" s="146"/>
      <c r="AT222" s="142" t="s">
        <v>137</v>
      </c>
      <c r="AU222" s="142" t="s">
        <v>76</v>
      </c>
      <c r="AV222" s="13" t="s">
        <v>76</v>
      </c>
      <c r="AW222" s="13" t="s">
        <v>28</v>
      </c>
      <c r="AX222" s="13" t="s">
        <v>66</v>
      </c>
      <c r="AY222" s="142" t="s">
        <v>126</v>
      </c>
    </row>
    <row r="223" spans="2:65" s="13" customFormat="1" ht="11.25" x14ac:dyDescent="0.2">
      <c r="B223" s="141"/>
      <c r="D223" s="136" t="s">
        <v>137</v>
      </c>
      <c r="E223" s="142" t="s">
        <v>17</v>
      </c>
      <c r="F223" s="143" t="s">
        <v>317</v>
      </c>
      <c r="H223" s="144">
        <v>23.22</v>
      </c>
      <c r="L223" s="141"/>
      <c r="M223" s="145"/>
      <c r="T223" s="146"/>
      <c r="AT223" s="142" t="s">
        <v>137</v>
      </c>
      <c r="AU223" s="142" t="s">
        <v>76</v>
      </c>
      <c r="AV223" s="13" t="s">
        <v>76</v>
      </c>
      <c r="AW223" s="13" t="s">
        <v>28</v>
      </c>
      <c r="AX223" s="13" t="s">
        <v>66</v>
      </c>
      <c r="AY223" s="142" t="s">
        <v>126</v>
      </c>
    </row>
    <row r="224" spans="2:65" s="13" customFormat="1" ht="11.25" x14ac:dyDescent="0.2">
      <c r="B224" s="141"/>
      <c r="D224" s="136" t="s">
        <v>137</v>
      </c>
      <c r="E224" s="142" t="s">
        <v>17</v>
      </c>
      <c r="F224" s="143" t="s">
        <v>318</v>
      </c>
      <c r="H224" s="144">
        <v>-1.917</v>
      </c>
      <c r="L224" s="141"/>
      <c r="M224" s="145"/>
      <c r="T224" s="146"/>
      <c r="AT224" s="142" t="s">
        <v>137</v>
      </c>
      <c r="AU224" s="142" t="s">
        <v>76</v>
      </c>
      <c r="AV224" s="13" t="s">
        <v>76</v>
      </c>
      <c r="AW224" s="13" t="s">
        <v>28</v>
      </c>
      <c r="AX224" s="13" t="s">
        <v>66</v>
      </c>
      <c r="AY224" s="142" t="s">
        <v>126</v>
      </c>
    </row>
    <row r="225" spans="2:65" s="14" customFormat="1" ht="11.25" x14ac:dyDescent="0.2">
      <c r="B225" s="147"/>
      <c r="D225" s="136" t="s">
        <v>137</v>
      </c>
      <c r="E225" s="148" t="s">
        <v>17</v>
      </c>
      <c r="F225" s="149" t="s">
        <v>154</v>
      </c>
      <c r="H225" s="150">
        <v>27.406999999999996</v>
      </c>
      <c r="L225" s="147"/>
      <c r="M225" s="151"/>
      <c r="T225" s="152"/>
      <c r="AT225" s="148" t="s">
        <v>137</v>
      </c>
      <c r="AU225" s="148" t="s">
        <v>76</v>
      </c>
      <c r="AV225" s="14" t="s">
        <v>146</v>
      </c>
      <c r="AW225" s="14" t="s">
        <v>28</v>
      </c>
      <c r="AX225" s="14" t="s">
        <v>66</v>
      </c>
      <c r="AY225" s="148" t="s">
        <v>126</v>
      </c>
    </row>
    <row r="226" spans="2:65" s="15" customFormat="1" ht="11.25" x14ac:dyDescent="0.2">
      <c r="B226" s="153"/>
      <c r="D226" s="136" t="s">
        <v>137</v>
      </c>
      <c r="E226" s="154" t="s">
        <v>17</v>
      </c>
      <c r="F226" s="155" t="s">
        <v>157</v>
      </c>
      <c r="H226" s="156">
        <v>49.44</v>
      </c>
      <c r="L226" s="153"/>
      <c r="M226" s="157"/>
      <c r="T226" s="158"/>
      <c r="AT226" s="154" t="s">
        <v>137</v>
      </c>
      <c r="AU226" s="154" t="s">
        <v>76</v>
      </c>
      <c r="AV226" s="15" t="s">
        <v>133</v>
      </c>
      <c r="AW226" s="15" t="s">
        <v>28</v>
      </c>
      <c r="AX226" s="15" t="s">
        <v>74</v>
      </c>
      <c r="AY226" s="154" t="s">
        <v>126</v>
      </c>
    </row>
    <row r="227" spans="2:65" s="1" customFormat="1" ht="16.5" customHeight="1" x14ac:dyDescent="0.2">
      <c r="B227" s="30"/>
      <c r="C227" s="120" t="s">
        <v>319</v>
      </c>
      <c r="D227" s="120" t="s">
        <v>128</v>
      </c>
      <c r="E227" s="121" t="s">
        <v>320</v>
      </c>
      <c r="F227" s="122" t="s">
        <v>321</v>
      </c>
      <c r="G227" s="123" t="s">
        <v>131</v>
      </c>
      <c r="H227" s="124">
        <v>102.52200000000001</v>
      </c>
      <c r="I227" s="125">
        <v>1</v>
      </c>
      <c r="J227" s="125">
        <f>ROUND(I227*H227,2)</f>
        <v>102.52</v>
      </c>
      <c r="K227" s="122" t="s">
        <v>17</v>
      </c>
      <c r="L227" s="30"/>
      <c r="M227" s="126" t="s">
        <v>17</v>
      </c>
      <c r="N227" s="127" t="s">
        <v>37</v>
      </c>
      <c r="O227" s="128">
        <v>0.52</v>
      </c>
      <c r="P227" s="128">
        <f>O227*H227</f>
        <v>53.311440000000005</v>
      </c>
      <c r="Q227" s="128">
        <v>6.1740000000000003E-2</v>
      </c>
      <c r="R227" s="128">
        <f>Q227*H227</f>
        <v>6.3297082800000011</v>
      </c>
      <c r="S227" s="128">
        <v>0</v>
      </c>
      <c r="T227" s="129">
        <f>S227*H227</f>
        <v>0</v>
      </c>
      <c r="AR227" s="130" t="s">
        <v>133</v>
      </c>
      <c r="AT227" s="130" t="s">
        <v>128</v>
      </c>
      <c r="AU227" s="130" t="s">
        <v>76</v>
      </c>
      <c r="AY227" s="18" t="s">
        <v>126</v>
      </c>
      <c r="BE227" s="131">
        <f>IF(N227="základní",J227,0)</f>
        <v>102.52</v>
      </c>
      <c r="BF227" s="131">
        <f>IF(N227="snížená",J227,0)</f>
        <v>0</v>
      </c>
      <c r="BG227" s="131">
        <f>IF(N227="zákl. přenesená",J227,0)</f>
        <v>0</v>
      </c>
      <c r="BH227" s="131">
        <f>IF(N227="sníž. přenesená",J227,0)</f>
        <v>0</v>
      </c>
      <c r="BI227" s="131">
        <f>IF(N227="nulová",J227,0)</f>
        <v>0</v>
      </c>
      <c r="BJ227" s="18" t="s">
        <v>74</v>
      </c>
      <c r="BK227" s="131">
        <f>ROUND(I227*H227,2)</f>
        <v>102.52</v>
      </c>
      <c r="BL227" s="18" t="s">
        <v>133</v>
      </c>
      <c r="BM227" s="130" t="s">
        <v>322</v>
      </c>
    </row>
    <row r="228" spans="2:65" s="12" customFormat="1" ht="11.25" x14ac:dyDescent="0.2">
      <c r="B228" s="135"/>
      <c r="D228" s="136" t="s">
        <v>137</v>
      </c>
      <c r="E228" s="137" t="s">
        <v>17</v>
      </c>
      <c r="F228" s="138" t="s">
        <v>301</v>
      </c>
      <c r="H228" s="137" t="s">
        <v>17</v>
      </c>
      <c r="L228" s="135"/>
      <c r="M228" s="139"/>
      <c r="T228" s="140"/>
      <c r="AT228" s="137" t="s">
        <v>137</v>
      </c>
      <c r="AU228" s="137" t="s">
        <v>76</v>
      </c>
      <c r="AV228" s="12" t="s">
        <v>74</v>
      </c>
      <c r="AW228" s="12" t="s">
        <v>28</v>
      </c>
      <c r="AX228" s="12" t="s">
        <v>66</v>
      </c>
      <c r="AY228" s="137" t="s">
        <v>126</v>
      </c>
    </row>
    <row r="229" spans="2:65" s="13" customFormat="1" ht="11.25" x14ac:dyDescent="0.2">
      <c r="B229" s="141"/>
      <c r="D229" s="136" t="s">
        <v>137</v>
      </c>
      <c r="E229" s="142" t="s">
        <v>17</v>
      </c>
      <c r="F229" s="143" t="s">
        <v>323</v>
      </c>
      <c r="H229" s="144">
        <v>62.061</v>
      </c>
      <c r="L229" s="141"/>
      <c r="M229" s="145"/>
      <c r="T229" s="146"/>
      <c r="AT229" s="142" t="s">
        <v>137</v>
      </c>
      <c r="AU229" s="142" t="s">
        <v>76</v>
      </c>
      <c r="AV229" s="13" t="s">
        <v>76</v>
      </c>
      <c r="AW229" s="13" t="s">
        <v>28</v>
      </c>
      <c r="AX229" s="13" t="s">
        <v>66</v>
      </c>
      <c r="AY229" s="142" t="s">
        <v>126</v>
      </c>
    </row>
    <row r="230" spans="2:65" s="13" customFormat="1" ht="11.25" x14ac:dyDescent="0.2">
      <c r="B230" s="141"/>
      <c r="D230" s="136" t="s">
        <v>137</v>
      </c>
      <c r="E230" s="142" t="s">
        <v>17</v>
      </c>
      <c r="F230" s="143" t="s">
        <v>324</v>
      </c>
      <c r="H230" s="144">
        <v>3.448</v>
      </c>
      <c r="L230" s="141"/>
      <c r="M230" s="145"/>
      <c r="T230" s="146"/>
      <c r="AT230" s="142" t="s">
        <v>137</v>
      </c>
      <c r="AU230" s="142" t="s">
        <v>76</v>
      </c>
      <c r="AV230" s="13" t="s">
        <v>76</v>
      </c>
      <c r="AW230" s="13" t="s">
        <v>28</v>
      </c>
      <c r="AX230" s="13" t="s">
        <v>66</v>
      </c>
      <c r="AY230" s="142" t="s">
        <v>126</v>
      </c>
    </row>
    <row r="231" spans="2:65" s="13" customFormat="1" ht="11.25" x14ac:dyDescent="0.2">
      <c r="B231" s="141"/>
      <c r="D231" s="136" t="s">
        <v>137</v>
      </c>
      <c r="E231" s="142" t="s">
        <v>17</v>
      </c>
      <c r="F231" s="143" t="s">
        <v>325</v>
      </c>
      <c r="H231" s="144">
        <v>2.347</v>
      </c>
      <c r="L231" s="141"/>
      <c r="M231" s="145"/>
      <c r="T231" s="146"/>
      <c r="AT231" s="142" t="s">
        <v>137</v>
      </c>
      <c r="AU231" s="142" t="s">
        <v>76</v>
      </c>
      <c r="AV231" s="13" t="s">
        <v>76</v>
      </c>
      <c r="AW231" s="13" t="s">
        <v>28</v>
      </c>
      <c r="AX231" s="13" t="s">
        <v>66</v>
      </c>
      <c r="AY231" s="142" t="s">
        <v>126</v>
      </c>
    </row>
    <row r="232" spans="2:65" s="13" customFormat="1" ht="11.25" x14ac:dyDescent="0.2">
      <c r="B232" s="141"/>
      <c r="D232" s="136" t="s">
        <v>137</v>
      </c>
      <c r="E232" s="142" t="s">
        <v>17</v>
      </c>
      <c r="F232" s="143" t="s">
        <v>326</v>
      </c>
      <c r="H232" s="144">
        <v>1.25</v>
      </c>
      <c r="L232" s="141"/>
      <c r="M232" s="145"/>
      <c r="T232" s="146"/>
      <c r="AT232" s="142" t="s">
        <v>137</v>
      </c>
      <c r="AU232" s="142" t="s">
        <v>76</v>
      </c>
      <c r="AV232" s="13" t="s">
        <v>76</v>
      </c>
      <c r="AW232" s="13" t="s">
        <v>28</v>
      </c>
      <c r="AX232" s="13" t="s">
        <v>66</v>
      </c>
      <c r="AY232" s="142" t="s">
        <v>126</v>
      </c>
    </row>
    <row r="233" spans="2:65" s="13" customFormat="1" ht="11.25" x14ac:dyDescent="0.2">
      <c r="B233" s="141"/>
      <c r="D233" s="136" t="s">
        <v>137</v>
      </c>
      <c r="E233" s="142" t="s">
        <v>17</v>
      </c>
      <c r="F233" s="143" t="s">
        <v>327</v>
      </c>
      <c r="H233" s="144">
        <v>-11.656000000000001</v>
      </c>
      <c r="L233" s="141"/>
      <c r="M233" s="145"/>
      <c r="T233" s="146"/>
      <c r="AT233" s="142" t="s">
        <v>137</v>
      </c>
      <c r="AU233" s="142" t="s">
        <v>76</v>
      </c>
      <c r="AV233" s="13" t="s">
        <v>76</v>
      </c>
      <c r="AW233" s="13" t="s">
        <v>28</v>
      </c>
      <c r="AX233" s="13" t="s">
        <v>66</v>
      </c>
      <c r="AY233" s="142" t="s">
        <v>126</v>
      </c>
    </row>
    <row r="234" spans="2:65" s="14" customFormat="1" ht="11.25" x14ac:dyDescent="0.2">
      <c r="B234" s="147"/>
      <c r="D234" s="136" t="s">
        <v>137</v>
      </c>
      <c r="E234" s="148" t="s">
        <v>17</v>
      </c>
      <c r="F234" s="149" t="s">
        <v>154</v>
      </c>
      <c r="H234" s="150">
        <v>57.449999999999996</v>
      </c>
      <c r="L234" s="147"/>
      <c r="M234" s="151"/>
      <c r="T234" s="152"/>
      <c r="AT234" s="148" t="s">
        <v>137</v>
      </c>
      <c r="AU234" s="148" t="s">
        <v>76</v>
      </c>
      <c r="AV234" s="14" t="s">
        <v>146</v>
      </c>
      <c r="AW234" s="14" t="s">
        <v>28</v>
      </c>
      <c r="AX234" s="14" t="s">
        <v>66</v>
      </c>
      <c r="AY234" s="148" t="s">
        <v>126</v>
      </c>
    </row>
    <row r="235" spans="2:65" s="12" customFormat="1" ht="11.25" x14ac:dyDescent="0.2">
      <c r="B235" s="135"/>
      <c r="D235" s="136" t="s">
        <v>137</v>
      </c>
      <c r="E235" s="137" t="s">
        <v>17</v>
      </c>
      <c r="F235" s="138" t="s">
        <v>304</v>
      </c>
      <c r="H235" s="137" t="s">
        <v>17</v>
      </c>
      <c r="L235" s="135"/>
      <c r="M235" s="139"/>
      <c r="T235" s="140"/>
      <c r="AT235" s="137" t="s">
        <v>137</v>
      </c>
      <c r="AU235" s="137" t="s">
        <v>76</v>
      </c>
      <c r="AV235" s="12" t="s">
        <v>74</v>
      </c>
      <c r="AW235" s="12" t="s">
        <v>28</v>
      </c>
      <c r="AX235" s="12" t="s">
        <v>66</v>
      </c>
      <c r="AY235" s="137" t="s">
        <v>126</v>
      </c>
    </row>
    <row r="236" spans="2:65" s="13" customFormat="1" ht="11.25" x14ac:dyDescent="0.2">
      <c r="B236" s="141"/>
      <c r="D236" s="136" t="s">
        <v>137</v>
      </c>
      <c r="E236" s="142" t="s">
        <v>17</v>
      </c>
      <c r="F236" s="143" t="s">
        <v>328</v>
      </c>
      <c r="H236" s="144">
        <v>48.6</v>
      </c>
      <c r="L236" s="141"/>
      <c r="M236" s="145"/>
      <c r="T236" s="146"/>
      <c r="AT236" s="142" t="s">
        <v>137</v>
      </c>
      <c r="AU236" s="142" t="s">
        <v>76</v>
      </c>
      <c r="AV236" s="13" t="s">
        <v>76</v>
      </c>
      <c r="AW236" s="13" t="s">
        <v>28</v>
      </c>
      <c r="AX236" s="13" t="s">
        <v>66</v>
      </c>
      <c r="AY236" s="142" t="s">
        <v>126</v>
      </c>
    </row>
    <row r="237" spans="2:65" s="13" customFormat="1" ht="11.25" x14ac:dyDescent="0.2">
      <c r="B237" s="141"/>
      <c r="D237" s="136" t="s">
        <v>137</v>
      </c>
      <c r="E237" s="142" t="s">
        <v>17</v>
      </c>
      <c r="F237" s="143" t="s">
        <v>329</v>
      </c>
      <c r="H237" s="144">
        <v>6.7320000000000002</v>
      </c>
      <c r="L237" s="141"/>
      <c r="M237" s="145"/>
      <c r="T237" s="146"/>
      <c r="AT237" s="142" t="s">
        <v>137</v>
      </c>
      <c r="AU237" s="142" t="s">
        <v>76</v>
      </c>
      <c r="AV237" s="13" t="s">
        <v>76</v>
      </c>
      <c r="AW237" s="13" t="s">
        <v>28</v>
      </c>
      <c r="AX237" s="13" t="s">
        <v>66</v>
      </c>
      <c r="AY237" s="142" t="s">
        <v>126</v>
      </c>
    </row>
    <row r="238" spans="2:65" s="13" customFormat="1" ht="11.25" x14ac:dyDescent="0.2">
      <c r="B238" s="141"/>
      <c r="D238" s="136" t="s">
        <v>137</v>
      </c>
      <c r="E238" s="142" t="s">
        <v>17</v>
      </c>
      <c r="F238" s="143" t="s">
        <v>330</v>
      </c>
      <c r="H238" s="144">
        <v>-10.26</v>
      </c>
      <c r="L238" s="141"/>
      <c r="M238" s="145"/>
      <c r="T238" s="146"/>
      <c r="AT238" s="142" t="s">
        <v>137</v>
      </c>
      <c r="AU238" s="142" t="s">
        <v>76</v>
      </c>
      <c r="AV238" s="13" t="s">
        <v>76</v>
      </c>
      <c r="AW238" s="13" t="s">
        <v>28</v>
      </c>
      <c r="AX238" s="13" t="s">
        <v>66</v>
      </c>
      <c r="AY238" s="142" t="s">
        <v>126</v>
      </c>
    </row>
    <row r="239" spans="2:65" s="14" customFormat="1" ht="11.25" x14ac:dyDescent="0.2">
      <c r="B239" s="147"/>
      <c r="D239" s="136" t="s">
        <v>137</v>
      </c>
      <c r="E239" s="148" t="s">
        <v>17</v>
      </c>
      <c r="F239" s="149" t="s">
        <v>154</v>
      </c>
      <c r="H239" s="150">
        <v>45.072000000000003</v>
      </c>
      <c r="L239" s="147"/>
      <c r="M239" s="151"/>
      <c r="T239" s="152"/>
      <c r="AT239" s="148" t="s">
        <v>137</v>
      </c>
      <c r="AU239" s="148" t="s">
        <v>76</v>
      </c>
      <c r="AV239" s="14" t="s">
        <v>146</v>
      </c>
      <c r="AW239" s="14" t="s">
        <v>28</v>
      </c>
      <c r="AX239" s="14" t="s">
        <v>66</v>
      </c>
      <c r="AY239" s="148" t="s">
        <v>126</v>
      </c>
    </row>
    <row r="240" spans="2:65" s="15" customFormat="1" ht="11.25" x14ac:dyDescent="0.2">
      <c r="B240" s="153"/>
      <c r="D240" s="136" t="s">
        <v>137</v>
      </c>
      <c r="E240" s="154" t="s">
        <v>17</v>
      </c>
      <c r="F240" s="155" t="s">
        <v>157</v>
      </c>
      <c r="H240" s="156">
        <v>102.52199999999999</v>
      </c>
      <c r="L240" s="153"/>
      <c r="M240" s="157"/>
      <c r="T240" s="158"/>
      <c r="AT240" s="154" t="s">
        <v>137</v>
      </c>
      <c r="AU240" s="154" t="s">
        <v>76</v>
      </c>
      <c r="AV240" s="15" t="s">
        <v>133</v>
      </c>
      <c r="AW240" s="15" t="s">
        <v>28</v>
      </c>
      <c r="AX240" s="15" t="s">
        <v>74</v>
      </c>
      <c r="AY240" s="154" t="s">
        <v>126</v>
      </c>
    </row>
    <row r="241" spans="2:65" s="1" customFormat="1" ht="16.5" customHeight="1" x14ac:dyDescent="0.2">
      <c r="B241" s="30"/>
      <c r="C241" s="120" t="s">
        <v>331</v>
      </c>
      <c r="D241" s="120" t="s">
        <v>128</v>
      </c>
      <c r="E241" s="121" t="s">
        <v>332</v>
      </c>
      <c r="F241" s="122" t="s">
        <v>333</v>
      </c>
      <c r="G241" s="123" t="s">
        <v>334</v>
      </c>
      <c r="H241" s="124">
        <v>2</v>
      </c>
      <c r="I241" s="125">
        <v>1</v>
      </c>
      <c r="J241" s="125">
        <f>ROUND(I241*H241,2)</f>
        <v>2</v>
      </c>
      <c r="K241" s="122" t="s">
        <v>17</v>
      </c>
      <c r="L241" s="30"/>
      <c r="M241" s="126" t="s">
        <v>17</v>
      </c>
      <c r="N241" s="127" t="s">
        <v>37</v>
      </c>
      <c r="O241" s="128">
        <v>0.33200000000000002</v>
      </c>
      <c r="P241" s="128">
        <f>O241*H241</f>
        <v>0.66400000000000003</v>
      </c>
      <c r="Q241" s="128">
        <v>7.8259999999999996E-2</v>
      </c>
      <c r="R241" s="128">
        <f>Q241*H241</f>
        <v>0.15651999999999999</v>
      </c>
      <c r="S241" s="128">
        <v>0</v>
      </c>
      <c r="T241" s="129">
        <f>S241*H241</f>
        <v>0</v>
      </c>
      <c r="AR241" s="130" t="s">
        <v>133</v>
      </c>
      <c r="AT241" s="130" t="s">
        <v>128</v>
      </c>
      <c r="AU241" s="130" t="s">
        <v>76</v>
      </c>
      <c r="AY241" s="18" t="s">
        <v>126</v>
      </c>
      <c r="BE241" s="131">
        <f>IF(N241="základní",J241,0)</f>
        <v>2</v>
      </c>
      <c r="BF241" s="131">
        <f>IF(N241="snížená",J241,0)</f>
        <v>0</v>
      </c>
      <c r="BG241" s="131">
        <f>IF(N241="zákl. přenesená",J241,0)</f>
        <v>0</v>
      </c>
      <c r="BH241" s="131">
        <f>IF(N241="sníž. přenesená",J241,0)</f>
        <v>0</v>
      </c>
      <c r="BI241" s="131">
        <f>IF(N241="nulová",J241,0)</f>
        <v>0</v>
      </c>
      <c r="BJ241" s="18" t="s">
        <v>74</v>
      </c>
      <c r="BK241" s="131">
        <f>ROUND(I241*H241,2)</f>
        <v>2</v>
      </c>
      <c r="BL241" s="18" t="s">
        <v>133</v>
      </c>
      <c r="BM241" s="130" t="s">
        <v>335</v>
      </c>
    </row>
    <row r="242" spans="2:65" s="1" customFormat="1" ht="16.5" customHeight="1" x14ac:dyDescent="0.2">
      <c r="B242" s="30"/>
      <c r="C242" s="120" t="s">
        <v>336</v>
      </c>
      <c r="D242" s="120" t="s">
        <v>128</v>
      </c>
      <c r="E242" s="121" t="s">
        <v>337</v>
      </c>
      <c r="F242" s="122" t="s">
        <v>338</v>
      </c>
      <c r="G242" s="123" t="s">
        <v>334</v>
      </c>
      <c r="H242" s="124">
        <v>10</v>
      </c>
      <c r="I242" s="125">
        <v>1</v>
      </c>
      <c r="J242" s="125">
        <f>ROUND(I242*H242,2)</f>
        <v>10</v>
      </c>
      <c r="K242" s="122" t="s">
        <v>17</v>
      </c>
      <c r="L242" s="30"/>
      <c r="M242" s="126" t="s">
        <v>17</v>
      </c>
      <c r="N242" s="127" t="s">
        <v>37</v>
      </c>
      <c r="O242" s="128">
        <v>0.19600000000000001</v>
      </c>
      <c r="P242" s="128">
        <f>O242*H242</f>
        <v>1.96</v>
      </c>
      <c r="Q242" s="128">
        <v>2.6280000000000001E-2</v>
      </c>
      <c r="R242" s="128">
        <f>Q242*H242</f>
        <v>0.26280000000000003</v>
      </c>
      <c r="S242" s="128">
        <v>0</v>
      </c>
      <c r="T242" s="129">
        <f>S242*H242</f>
        <v>0</v>
      </c>
      <c r="AR242" s="130" t="s">
        <v>133</v>
      </c>
      <c r="AT242" s="130" t="s">
        <v>128</v>
      </c>
      <c r="AU242" s="130" t="s">
        <v>76</v>
      </c>
      <c r="AY242" s="18" t="s">
        <v>126</v>
      </c>
      <c r="BE242" s="131">
        <f>IF(N242="základní",J242,0)</f>
        <v>10</v>
      </c>
      <c r="BF242" s="131">
        <f>IF(N242="snížená",J242,0)</f>
        <v>0</v>
      </c>
      <c r="BG242" s="131">
        <f>IF(N242="zákl. přenesená",J242,0)</f>
        <v>0</v>
      </c>
      <c r="BH242" s="131">
        <f>IF(N242="sníž. přenesená",J242,0)</f>
        <v>0</v>
      </c>
      <c r="BI242" s="131">
        <f>IF(N242="nulová",J242,0)</f>
        <v>0</v>
      </c>
      <c r="BJ242" s="18" t="s">
        <v>74</v>
      </c>
      <c r="BK242" s="131">
        <f>ROUND(I242*H242,2)</f>
        <v>10</v>
      </c>
      <c r="BL242" s="18" t="s">
        <v>133</v>
      </c>
      <c r="BM242" s="130" t="s">
        <v>339</v>
      </c>
    </row>
    <row r="243" spans="2:65" s="11" customFormat="1" ht="22.9" customHeight="1" x14ac:dyDescent="0.2">
      <c r="B243" s="109"/>
      <c r="D243" s="110" t="s">
        <v>65</v>
      </c>
      <c r="E243" s="118" t="s">
        <v>133</v>
      </c>
      <c r="F243" s="118" t="s">
        <v>340</v>
      </c>
      <c r="J243" s="119">
        <f>BK243</f>
        <v>194.42</v>
      </c>
      <c r="L243" s="109"/>
      <c r="M243" s="113"/>
      <c r="P243" s="114">
        <f>SUM(P244:P271)</f>
        <v>207.98758600000002</v>
      </c>
      <c r="R243" s="114">
        <f>SUM(R244:R271)</f>
        <v>56.900501389999988</v>
      </c>
      <c r="T243" s="115">
        <f>SUM(T244:T271)</f>
        <v>0</v>
      </c>
      <c r="AR243" s="110" t="s">
        <v>74</v>
      </c>
      <c r="AT243" s="116" t="s">
        <v>65</v>
      </c>
      <c r="AU243" s="116" t="s">
        <v>74</v>
      </c>
      <c r="AY243" s="110" t="s">
        <v>126</v>
      </c>
      <c r="BK243" s="117">
        <f>SUM(BK244:BK271)</f>
        <v>194.42</v>
      </c>
    </row>
    <row r="244" spans="2:65" s="1" customFormat="1" ht="24.2" customHeight="1" x14ac:dyDescent="0.2">
      <c r="B244" s="30"/>
      <c r="C244" s="120" t="s">
        <v>341</v>
      </c>
      <c r="D244" s="120" t="s">
        <v>128</v>
      </c>
      <c r="E244" s="121" t="s">
        <v>342</v>
      </c>
      <c r="F244" s="122" t="s">
        <v>343</v>
      </c>
      <c r="G244" s="123" t="s">
        <v>265</v>
      </c>
      <c r="H244" s="124">
        <v>1</v>
      </c>
      <c r="I244" s="125">
        <v>1</v>
      </c>
      <c r="J244" s="125">
        <f>ROUND(I244*H244,2)</f>
        <v>1</v>
      </c>
      <c r="K244" s="122" t="s">
        <v>17</v>
      </c>
      <c r="L244" s="30"/>
      <c r="M244" s="126" t="s">
        <v>17</v>
      </c>
      <c r="N244" s="127" t="s">
        <v>37</v>
      </c>
      <c r="O244" s="128">
        <v>0</v>
      </c>
      <c r="P244" s="128">
        <f>O244*H244</f>
        <v>0</v>
      </c>
      <c r="Q244" s="128">
        <v>0</v>
      </c>
      <c r="R244" s="128">
        <f>Q244*H244</f>
        <v>0</v>
      </c>
      <c r="S244" s="128">
        <v>0</v>
      </c>
      <c r="T244" s="129">
        <f>S244*H244</f>
        <v>0</v>
      </c>
      <c r="AR244" s="130" t="s">
        <v>133</v>
      </c>
      <c r="AT244" s="130" t="s">
        <v>128</v>
      </c>
      <c r="AU244" s="130" t="s">
        <v>76</v>
      </c>
      <c r="AY244" s="18" t="s">
        <v>126</v>
      </c>
      <c r="BE244" s="131">
        <f>IF(N244="základní",J244,0)</f>
        <v>1</v>
      </c>
      <c r="BF244" s="131">
        <f>IF(N244="snížená",J244,0)</f>
        <v>0</v>
      </c>
      <c r="BG244" s="131">
        <f>IF(N244="zákl. přenesená",J244,0)</f>
        <v>0</v>
      </c>
      <c r="BH244" s="131">
        <f>IF(N244="sníž. přenesená",J244,0)</f>
        <v>0</v>
      </c>
      <c r="BI244" s="131">
        <f>IF(N244="nulová",J244,0)</f>
        <v>0</v>
      </c>
      <c r="BJ244" s="18" t="s">
        <v>74</v>
      </c>
      <c r="BK244" s="131">
        <f>ROUND(I244*H244,2)</f>
        <v>1</v>
      </c>
      <c r="BL244" s="18" t="s">
        <v>133</v>
      </c>
      <c r="BM244" s="130" t="s">
        <v>344</v>
      </c>
    </row>
    <row r="245" spans="2:65" s="1" customFormat="1" ht="55.5" customHeight="1" x14ac:dyDescent="0.2">
      <c r="B245" s="30"/>
      <c r="C245" s="120" t="s">
        <v>345</v>
      </c>
      <c r="D245" s="120" t="s">
        <v>128</v>
      </c>
      <c r="E245" s="121" t="s">
        <v>346</v>
      </c>
      <c r="F245" s="122" t="s">
        <v>347</v>
      </c>
      <c r="G245" s="123" t="s">
        <v>131</v>
      </c>
      <c r="H245" s="124">
        <v>99.6</v>
      </c>
      <c r="I245" s="125">
        <v>1</v>
      </c>
      <c r="J245" s="125">
        <f>ROUND(I245*H245,2)</f>
        <v>99.6</v>
      </c>
      <c r="K245" s="122" t="s">
        <v>17</v>
      </c>
      <c r="L245" s="30"/>
      <c r="M245" s="126" t="s">
        <v>17</v>
      </c>
      <c r="N245" s="127" t="s">
        <v>37</v>
      </c>
      <c r="O245" s="128">
        <v>1.3560000000000001</v>
      </c>
      <c r="P245" s="128">
        <f>O245*H245</f>
        <v>135.05760000000001</v>
      </c>
      <c r="Q245" s="128">
        <v>0.35643999999999998</v>
      </c>
      <c r="R245" s="128">
        <f>Q245*H245</f>
        <v>35.501423999999993</v>
      </c>
      <c r="S245" s="128">
        <v>0</v>
      </c>
      <c r="T245" s="129">
        <f>S245*H245</f>
        <v>0</v>
      </c>
      <c r="AR245" s="130" t="s">
        <v>133</v>
      </c>
      <c r="AT245" s="130" t="s">
        <v>128</v>
      </c>
      <c r="AU245" s="130" t="s">
        <v>76</v>
      </c>
      <c r="AY245" s="18" t="s">
        <v>126</v>
      </c>
      <c r="BE245" s="131">
        <f>IF(N245="základní",J245,0)</f>
        <v>99.6</v>
      </c>
      <c r="BF245" s="131">
        <f>IF(N245="snížená",J245,0)</f>
        <v>0</v>
      </c>
      <c r="BG245" s="131">
        <f>IF(N245="zákl. přenesená",J245,0)</f>
        <v>0</v>
      </c>
      <c r="BH245" s="131">
        <f>IF(N245="sníž. přenesená",J245,0)</f>
        <v>0</v>
      </c>
      <c r="BI245" s="131">
        <f>IF(N245="nulová",J245,0)</f>
        <v>0</v>
      </c>
      <c r="BJ245" s="18" t="s">
        <v>74</v>
      </c>
      <c r="BK245" s="131">
        <f>ROUND(I245*H245,2)</f>
        <v>99.6</v>
      </c>
      <c r="BL245" s="18" t="s">
        <v>133</v>
      </c>
      <c r="BM245" s="130" t="s">
        <v>348</v>
      </c>
    </row>
    <row r="246" spans="2:65" s="13" customFormat="1" ht="11.25" x14ac:dyDescent="0.2">
      <c r="B246" s="141"/>
      <c r="D246" s="136" t="s">
        <v>137</v>
      </c>
      <c r="E246" s="142" t="s">
        <v>17</v>
      </c>
      <c r="F246" s="143" t="s">
        <v>349</v>
      </c>
      <c r="H246" s="144">
        <v>105</v>
      </c>
      <c r="L246" s="141"/>
      <c r="M246" s="145"/>
      <c r="T246" s="146"/>
      <c r="AT246" s="142" t="s">
        <v>137</v>
      </c>
      <c r="AU246" s="142" t="s">
        <v>76</v>
      </c>
      <c r="AV246" s="13" t="s">
        <v>76</v>
      </c>
      <c r="AW246" s="13" t="s">
        <v>28</v>
      </c>
      <c r="AX246" s="13" t="s">
        <v>66</v>
      </c>
      <c r="AY246" s="142" t="s">
        <v>126</v>
      </c>
    </row>
    <row r="247" spans="2:65" s="13" customFormat="1" ht="11.25" x14ac:dyDescent="0.2">
      <c r="B247" s="141"/>
      <c r="D247" s="136" t="s">
        <v>137</v>
      </c>
      <c r="E247" s="142" t="s">
        <v>17</v>
      </c>
      <c r="F247" s="143" t="s">
        <v>350</v>
      </c>
      <c r="H247" s="144">
        <v>-5.4</v>
      </c>
      <c r="L247" s="141"/>
      <c r="M247" s="145"/>
      <c r="T247" s="146"/>
      <c r="AT247" s="142" t="s">
        <v>137</v>
      </c>
      <c r="AU247" s="142" t="s">
        <v>76</v>
      </c>
      <c r="AV247" s="13" t="s">
        <v>76</v>
      </c>
      <c r="AW247" s="13" t="s">
        <v>28</v>
      </c>
      <c r="AX247" s="13" t="s">
        <v>66</v>
      </c>
      <c r="AY247" s="142" t="s">
        <v>126</v>
      </c>
    </row>
    <row r="248" spans="2:65" s="15" customFormat="1" ht="11.25" x14ac:dyDescent="0.2">
      <c r="B248" s="153"/>
      <c r="D248" s="136" t="s">
        <v>137</v>
      </c>
      <c r="E248" s="154" t="s">
        <v>17</v>
      </c>
      <c r="F248" s="155" t="s">
        <v>157</v>
      </c>
      <c r="H248" s="156">
        <v>99.6</v>
      </c>
      <c r="L248" s="153"/>
      <c r="M248" s="157"/>
      <c r="T248" s="158"/>
      <c r="AT248" s="154" t="s">
        <v>137</v>
      </c>
      <c r="AU248" s="154" t="s">
        <v>76</v>
      </c>
      <c r="AV248" s="15" t="s">
        <v>133</v>
      </c>
      <c r="AW248" s="15" t="s">
        <v>28</v>
      </c>
      <c r="AX248" s="15" t="s">
        <v>74</v>
      </c>
      <c r="AY248" s="154" t="s">
        <v>126</v>
      </c>
    </row>
    <row r="249" spans="2:65" s="1" customFormat="1" ht="21.75" customHeight="1" x14ac:dyDescent="0.2">
      <c r="B249" s="30"/>
      <c r="C249" s="120" t="s">
        <v>351</v>
      </c>
      <c r="D249" s="120" t="s">
        <v>128</v>
      </c>
      <c r="E249" s="121" t="s">
        <v>352</v>
      </c>
      <c r="F249" s="122" t="s">
        <v>353</v>
      </c>
      <c r="G249" s="123" t="s">
        <v>131</v>
      </c>
      <c r="H249" s="124">
        <v>42.497999999999998</v>
      </c>
      <c r="I249" s="125">
        <v>1</v>
      </c>
      <c r="J249" s="125">
        <f>ROUND(I249*H249,2)</f>
        <v>42.5</v>
      </c>
      <c r="K249" s="122" t="s">
        <v>17</v>
      </c>
      <c r="L249" s="30"/>
      <c r="M249" s="126" t="s">
        <v>17</v>
      </c>
      <c r="N249" s="127" t="s">
        <v>37</v>
      </c>
      <c r="O249" s="128">
        <v>0.755</v>
      </c>
      <c r="P249" s="128">
        <f>O249*H249</f>
        <v>32.085989999999995</v>
      </c>
      <c r="Q249" s="128">
        <v>5.7600000000000004E-3</v>
      </c>
      <c r="R249" s="128">
        <f>Q249*H249</f>
        <v>0.24478848</v>
      </c>
      <c r="S249" s="128">
        <v>0</v>
      </c>
      <c r="T249" s="129">
        <f>S249*H249</f>
        <v>0</v>
      </c>
      <c r="AR249" s="130" t="s">
        <v>133</v>
      </c>
      <c r="AT249" s="130" t="s">
        <v>128</v>
      </c>
      <c r="AU249" s="130" t="s">
        <v>76</v>
      </c>
      <c r="AY249" s="18" t="s">
        <v>126</v>
      </c>
      <c r="BE249" s="131">
        <f>IF(N249="základní",J249,0)</f>
        <v>42.5</v>
      </c>
      <c r="BF249" s="131">
        <f>IF(N249="snížená",J249,0)</f>
        <v>0</v>
      </c>
      <c r="BG249" s="131">
        <f>IF(N249="zákl. přenesená",J249,0)</f>
        <v>0</v>
      </c>
      <c r="BH249" s="131">
        <f>IF(N249="sníž. přenesená",J249,0)</f>
        <v>0</v>
      </c>
      <c r="BI249" s="131">
        <f>IF(N249="nulová",J249,0)</f>
        <v>0</v>
      </c>
      <c r="BJ249" s="18" t="s">
        <v>74</v>
      </c>
      <c r="BK249" s="131">
        <f>ROUND(I249*H249,2)</f>
        <v>42.5</v>
      </c>
      <c r="BL249" s="18" t="s">
        <v>133</v>
      </c>
      <c r="BM249" s="130" t="s">
        <v>354</v>
      </c>
    </row>
    <row r="250" spans="2:65" s="12" customFormat="1" ht="11.25" x14ac:dyDescent="0.2">
      <c r="B250" s="135"/>
      <c r="D250" s="136" t="s">
        <v>137</v>
      </c>
      <c r="E250" s="137" t="s">
        <v>17</v>
      </c>
      <c r="F250" s="138" t="s">
        <v>355</v>
      </c>
      <c r="H250" s="137" t="s">
        <v>17</v>
      </c>
      <c r="L250" s="135"/>
      <c r="M250" s="139"/>
      <c r="T250" s="140"/>
      <c r="AT250" s="137" t="s">
        <v>137</v>
      </c>
      <c r="AU250" s="137" t="s">
        <v>76</v>
      </c>
      <c r="AV250" s="12" t="s">
        <v>74</v>
      </c>
      <c r="AW250" s="12" t="s">
        <v>28</v>
      </c>
      <c r="AX250" s="12" t="s">
        <v>66</v>
      </c>
      <c r="AY250" s="137" t="s">
        <v>126</v>
      </c>
    </row>
    <row r="251" spans="2:65" s="13" customFormat="1" ht="11.25" x14ac:dyDescent="0.2">
      <c r="B251" s="141"/>
      <c r="D251" s="136" t="s">
        <v>137</v>
      </c>
      <c r="E251" s="142" t="s">
        <v>17</v>
      </c>
      <c r="F251" s="143" t="s">
        <v>356</v>
      </c>
      <c r="H251" s="144">
        <v>6.36</v>
      </c>
      <c r="L251" s="141"/>
      <c r="M251" s="145"/>
      <c r="T251" s="146"/>
      <c r="AT251" s="142" t="s">
        <v>137</v>
      </c>
      <c r="AU251" s="142" t="s">
        <v>76</v>
      </c>
      <c r="AV251" s="13" t="s">
        <v>76</v>
      </c>
      <c r="AW251" s="13" t="s">
        <v>28</v>
      </c>
      <c r="AX251" s="13" t="s">
        <v>66</v>
      </c>
      <c r="AY251" s="142" t="s">
        <v>126</v>
      </c>
    </row>
    <row r="252" spans="2:65" s="13" customFormat="1" ht="11.25" x14ac:dyDescent="0.2">
      <c r="B252" s="141"/>
      <c r="D252" s="136" t="s">
        <v>137</v>
      </c>
      <c r="E252" s="142" t="s">
        <v>17</v>
      </c>
      <c r="F252" s="143" t="s">
        <v>357</v>
      </c>
      <c r="H252" s="144">
        <v>5.1479999999999997</v>
      </c>
      <c r="L252" s="141"/>
      <c r="M252" s="145"/>
      <c r="T252" s="146"/>
      <c r="AT252" s="142" t="s">
        <v>137</v>
      </c>
      <c r="AU252" s="142" t="s">
        <v>76</v>
      </c>
      <c r="AV252" s="13" t="s">
        <v>76</v>
      </c>
      <c r="AW252" s="13" t="s">
        <v>28</v>
      </c>
      <c r="AX252" s="13" t="s">
        <v>66</v>
      </c>
      <c r="AY252" s="142" t="s">
        <v>126</v>
      </c>
    </row>
    <row r="253" spans="2:65" s="13" customFormat="1" ht="11.25" x14ac:dyDescent="0.2">
      <c r="B253" s="141"/>
      <c r="D253" s="136" t="s">
        <v>137</v>
      </c>
      <c r="E253" s="142" t="s">
        <v>17</v>
      </c>
      <c r="F253" s="143" t="s">
        <v>358</v>
      </c>
      <c r="H253" s="144">
        <v>28.79</v>
      </c>
      <c r="L253" s="141"/>
      <c r="M253" s="145"/>
      <c r="T253" s="146"/>
      <c r="AT253" s="142" t="s">
        <v>137</v>
      </c>
      <c r="AU253" s="142" t="s">
        <v>76</v>
      </c>
      <c r="AV253" s="13" t="s">
        <v>76</v>
      </c>
      <c r="AW253" s="13" t="s">
        <v>28</v>
      </c>
      <c r="AX253" s="13" t="s">
        <v>66</v>
      </c>
      <c r="AY253" s="142" t="s">
        <v>126</v>
      </c>
    </row>
    <row r="254" spans="2:65" s="13" customFormat="1" ht="11.25" x14ac:dyDescent="0.2">
      <c r="B254" s="141"/>
      <c r="D254" s="136" t="s">
        <v>137</v>
      </c>
      <c r="E254" s="142" t="s">
        <v>17</v>
      </c>
      <c r="F254" s="143" t="s">
        <v>359</v>
      </c>
      <c r="H254" s="144">
        <v>2.2000000000000002</v>
      </c>
      <c r="L254" s="141"/>
      <c r="M254" s="145"/>
      <c r="T254" s="146"/>
      <c r="AT254" s="142" t="s">
        <v>137</v>
      </c>
      <c r="AU254" s="142" t="s">
        <v>76</v>
      </c>
      <c r="AV254" s="13" t="s">
        <v>76</v>
      </c>
      <c r="AW254" s="13" t="s">
        <v>28</v>
      </c>
      <c r="AX254" s="13" t="s">
        <v>66</v>
      </c>
      <c r="AY254" s="142" t="s">
        <v>126</v>
      </c>
    </row>
    <row r="255" spans="2:65" s="15" customFormat="1" ht="11.25" x14ac:dyDescent="0.2">
      <c r="B255" s="153"/>
      <c r="D255" s="136" t="s">
        <v>137</v>
      </c>
      <c r="E255" s="154" t="s">
        <v>17</v>
      </c>
      <c r="F255" s="155" t="s">
        <v>157</v>
      </c>
      <c r="H255" s="156">
        <v>42.498000000000005</v>
      </c>
      <c r="L255" s="153"/>
      <c r="M255" s="157"/>
      <c r="T255" s="158"/>
      <c r="AT255" s="154" t="s">
        <v>137</v>
      </c>
      <c r="AU255" s="154" t="s">
        <v>76</v>
      </c>
      <c r="AV255" s="15" t="s">
        <v>133</v>
      </c>
      <c r="AW255" s="15" t="s">
        <v>28</v>
      </c>
      <c r="AX255" s="15" t="s">
        <v>74</v>
      </c>
      <c r="AY255" s="154" t="s">
        <v>126</v>
      </c>
    </row>
    <row r="256" spans="2:65" s="1" customFormat="1" ht="24.2" customHeight="1" x14ac:dyDescent="0.2">
      <c r="B256" s="30"/>
      <c r="C256" s="120" t="s">
        <v>360</v>
      </c>
      <c r="D256" s="120" t="s">
        <v>128</v>
      </c>
      <c r="E256" s="121" t="s">
        <v>361</v>
      </c>
      <c r="F256" s="122" t="s">
        <v>362</v>
      </c>
      <c r="G256" s="123" t="s">
        <v>131</v>
      </c>
      <c r="H256" s="124">
        <v>42.497999999999998</v>
      </c>
      <c r="I256" s="125">
        <v>1</v>
      </c>
      <c r="J256" s="125">
        <f>ROUND(I256*H256,2)</f>
        <v>42.5</v>
      </c>
      <c r="K256" s="122" t="s">
        <v>17</v>
      </c>
      <c r="L256" s="30"/>
      <c r="M256" s="126" t="s">
        <v>17</v>
      </c>
      <c r="N256" s="127" t="s">
        <v>37</v>
      </c>
      <c r="O256" s="128">
        <v>0.26</v>
      </c>
      <c r="P256" s="128">
        <f>O256*H256</f>
        <v>11.049479999999999</v>
      </c>
      <c r="Q256" s="128">
        <v>0</v>
      </c>
      <c r="R256" s="128">
        <f>Q256*H256</f>
        <v>0</v>
      </c>
      <c r="S256" s="128">
        <v>0</v>
      </c>
      <c r="T256" s="129">
        <f>S256*H256</f>
        <v>0</v>
      </c>
      <c r="AR256" s="130" t="s">
        <v>133</v>
      </c>
      <c r="AT256" s="130" t="s">
        <v>128</v>
      </c>
      <c r="AU256" s="130" t="s">
        <v>76</v>
      </c>
      <c r="AY256" s="18" t="s">
        <v>126</v>
      </c>
      <c r="BE256" s="131">
        <f>IF(N256="základní",J256,0)</f>
        <v>42.5</v>
      </c>
      <c r="BF256" s="131">
        <f>IF(N256="snížená",J256,0)</f>
        <v>0</v>
      </c>
      <c r="BG256" s="131">
        <f>IF(N256="zákl. přenesená",J256,0)</f>
        <v>0</v>
      </c>
      <c r="BH256" s="131">
        <f>IF(N256="sníž. přenesená",J256,0)</f>
        <v>0</v>
      </c>
      <c r="BI256" s="131">
        <f>IF(N256="nulová",J256,0)</f>
        <v>0</v>
      </c>
      <c r="BJ256" s="18" t="s">
        <v>74</v>
      </c>
      <c r="BK256" s="131">
        <f>ROUND(I256*H256,2)</f>
        <v>42.5</v>
      </c>
      <c r="BL256" s="18" t="s">
        <v>133</v>
      </c>
      <c r="BM256" s="130" t="s">
        <v>363</v>
      </c>
    </row>
    <row r="257" spans="2:65" s="1" customFormat="1" ht="16.5" customHeight="1" x14ac:dyDescent="0.2">
      <c r="B257" s="30"/>
      <c r="C257" s="120" t="s">
        <v>364</v>
      </c>
      <c r="D257" s="120" t="s">
        <v>128</v>
      </c>
      <c r="E257" s="121" t="s">
        <v>365</v>
      </c>
      <c r="F257" s="122" t="s">
        <v>366</v>
      </c>
      <c r="G257" s="123" t="s">
        <v>178</v>
      </c>
      <c r="H257" s="124">
        <v>0.625</v>
      </c>
      <c r="I257" s="125">
        <v>1</v>
      </c>
      <c r="J257" s="125">
        <f>ROUND(I257*H257,2)</f>
        <v>0.63</v>
      </c>
      <c r="K257" s="122" t="s">
        <v>17</v>
      </c>
      <c r="L257" s="30"/>
      <c r="M257" s="126" t="s">
        <v>17</v>
      </c>
      <c r="N257" s="127" t="s">
        <v>37</v>
      </c>
      <c r="O257" s="128">
        <v>28.692</v>
      </c>
      <c r="P257" s="128">
        <f>O257*H257</f>
        <v>17.932500000000001</v>
      </c>
      <c r="Q257" s="128">
        <v>1.05291</v>
      </c>
      <c r="R257" s="128">
        <f>Q257*H257</f>
        <v>0.65806874999999998</v>
      </c>
      <c r="S257" s="128">
        <v>0</v>
      </c>
      <c r="T257" s="129">
        <f>S257*H257</f>
        <v>0</v>
      </c>
      <c r="AR257" s="130" t="s">
        <v>133</v>
      </c>
      <c r="AT257" s="130" t="s">
        <v>128</v>
      </c>
      <c r="AU257" s="130" t="s">
        <v>76</v>
      </c>
      <c r="AY257" s="18" t="s">
        <v>126</v>
      </c>
      <c r="BE257" s="131">
        <f>IF(N257="základní",J257,0)</f>
        <v>0.63</v>
      </c>
      <c r="BF257" s="131">
        <f>IF(N257="snížená",J257,0)</f>
        <v>0</v>
      </c>
      <c r="BG257" s="131">
        <f>IF(N257="zákl. přenesená",J257,0)</f>
        <v>0</v>
      </c>
      <c r="BH257" s="131">
        <f>IF(N257="sníž. přenesená",J257,0)</f>
        <v>0</v>
      </c>
      <c r="BI257" s="131">
        <f>IF(N257="nulová",J257,0)</f>
        <v>0</v>
      </c>
      <c r="BJ257" s="18" t="s">
        <v>74</v>
      </c>
      <c r="BK257" s="131">
        <f>ROUND(I257*H257,2)</f>
        <v>0.63</v>
      </c>
      <c r="BL257" s="18" t="s">
        <v>133</v>
      </c>
      <c r="BM257" s="130" t="s">
        <v>367</v>
      </c>
    </row>
    <row r="258" spans="2:65" s="12" customFormat="1" ht="11.25" x14ac:dyDescent="0.2">
      <c r="B258" s="135"/>
      <c r="D258" s="136" t="s">
        <v>137</v>
      </c>
      <c r="E258" s="137" t="s">
        <v>17</v>
      </c>
      <c r="F258" s="138" t="s">
        <v>368</v>
      </c>
      <c r="H258" s="137" t="s">
        <v>17</v>
      </c>
      <c r="L258" s="135"/>
      <c r="M258" s="139"/>
      <c r="T258" s="140"/>
      <c r="AT258" s="137" t="s">
        <v>137</v>
      </c>
      <c r="AU258" s="137" t="s">
        <v>76</v>
      </c>
      <c r="AV258" s="12" t="s">
        <v>74</v>
      </c>
      <c r="AW258" s="12" t="s">
        <v>28</v>
      </c>
      <c r="AX258" s="12" t="s">
        <v>66</v>
      </c>
      <c r="AY258" s="137" t="s">
        <v>126</v>
      </c>
    </row>
    <row r="259" spans="2:65" s="13" customFormat="1" ht="11.25" x14ac:dyDescent="0.2">
      <c r="B259" s="141"/>
      <c r="D259" s="136" t="s">
        <v>137</v>
      </c>
      <c r="E259" s="142" t="s">
        <v>17</v>
      </c>
      <c r="F259" s="143" t="s">
        <v>369</v>
      </c>
      <c r="H259" s="144">
        <v>0.13600000000000001</v>
      </c>
      <c r="L259" s="141"/>
      <c r="M259" s="145"/>
      <c r="T259" s="146"/>
      <c r="AT259" s="142" t="s">
        <v>137</v>
      </c>
      <c r="AU259" s="142" t="s">
        <v>76</v>
      </c>
      <c r="AV259" s="13" t="s">
        <v>76</v>
      </c>
      <c r="AW259" s="13" t="s">
        <v>28</v>
      </c>
      <c r="AX259" s="13" t="s">
        <v>66</v>
      </c>
      <c r="AY259" s="142" t="s">
        <v>126</v>
      </c>
    </row>
    <row r="260" spans="2:65" s="13" customFormat="1" ht="11.25" x14ac:dyDescent="0.2">
      <c r="B260" s="141"/>
      <c r="D260" s="136" t="s">
        <v>137</v>
      </c>
      <c r="E260" s="142" t="s">
        <v>17</v>
      </c>
      <c r="F260" s="143" t="s">
        <v>370</v>
      </c>
      <c r="H260" s="144">
        <v>3.5999999999999997E-2</v>
      </c>
      <c r="L260" s="141"/>
      <c r="M260" s="145"/>
      <c r="T260" s="146"/>
      <c r="AT260" s="142" t="s">
        <v>137</v>
      </c>
      <c r="AU260" s="142" t="s">
        <v>76</v>
      </c>
      <c r="AV260" s="13" t="s">
        <v>76</v>
      </c>
      <c r="AW260" s="13" t="s">
        <v>28</v>
      </c>
      <c r="AX260" s="13" t="s">
        <v>66</v>
      </c>
      <c r="AY260" s="142" t="s">
        <v>126</v>
      </c>
    </row>
    <row r="261" spans="2:65" s="13" customFormat="1" ht="11.25" x14ac:dyDescent="0.2">
      <c r="B261" s="141"/>
      <c r="D261" s="136" t="s">
        <v>137</v>
      </c>
      <c r="E261" s="142" t="s">
        <v>17</v>
      </c>
      <c r="F261" s="143" t="s">
        <v>371</v>
      </c>
      <c r="H261" s="144">
        <v>0.24199999999999999</v>
      </c>
      <c r="L261" s="141"/>
      <c r="M261" s="145"/>
      <c r="T261" s="146"/>
      <c r="AT261" s="142" t="s">
        <v>137</v>
      </c>
      <c r="AU261" s="142" t="s">
        <v>76</v>
      </c>
      <c r="AV261" s="13" t="s">
        <v>76</v>
      </c>
      <c r="AW261" s="13" t="s">
        <v>28</v>
      </c>
      <c r="AX261" s="13" t="s">
        <v>66</v>
      </c>
      <c r="AY261" s="142" t="s">
        <v>126</v>
      </c>
    </row>
    <row r="262" spans="2:65" s="13" customFormat="1" ht="11.25" x14ac:dyDescent="0.2">
      <c r="B262" s="141"/>
      <c r="D262" s="136" t="s">
        <v>137</v>
      </c>
      <c r="E262" s="142" t="s">
        <v>17</v>
      </c>
      <c r="F262" s="143" t="s">
        <v>372</v>
      </c>
      <c r="H262" s="144">
        <v>0.13800000000000001</v>
      </c>
      <c r="L262" s="141"/>
      <c r="M262" s="145"/>
      <c r="T262" s="146"/>
      <c r="AT262" s="142" t="s">
        <v>137</v>
      </c>
      <c r="AU262" s="142" t="s">
        <v>76</v>
      </c>
      <c r="AV262" s="13" t="s">
        <v>76</v>
      </c>
      <c r="AW262" s="13" t="s">
        <v>28</v>
      </c>
      <c r="AX262" s="13" t="s">
        <v>66</v>
      </c>
      <c r="AY262" s="142" t="s">
        <v>126</v>
      </c>
    </row>
    <row r="263" spans="2:65" s="13" customFormat="1" ht="11.25" x14ac:dyDescent="0.2">
      <c r="B263" s="141"/>
      <c r="D263" s="136" t="s">
        <v>137</v>
      </c>
      <c r="E263" s="142" t="s">
        <v>17</v>
      </c>
      <c r="F263" s="143" t="s">
        <v>373</v>
      </c>
      <c r="H263" s="144">
        <v>5.7000000000000002E-2</v>
      </c>
      <c r="L263" s="141"/>
      <c r="M263" s="145"/>
      <c r="T263" s="146"/>
      <c r="AT263" s="142" t="s">
        <v>137</v>
      </c>
      <c r="AU263" s="142" t="s">
        <v>76</v>
      </c>
      <c r="AV263" s="13" t="s">
        <v>76</v>
      </c>
      <c r="AW263" s="13" t="s">
        <v>28</v>
      </c>
      <c r="AX263" s="13" t="s">
        <v>66</v>
      </c>
      <c r="AY263" s="142" t="s">
        <v>126</v>
      </c>
    </row>
    <row r="264" spans="2:65" s="13" customFormat="1" ht="11.25" x14ac:dyDescent="0.2">
      <c r="B264" s="141"/>
      <c r="D264" s="136" t="s">
        <v>137</v>
      </c>
      <c r="E264" s="142" t="s">
        <v>17</v>
      </c>
      <c r="F264" s="143" t="s">
        <v>374</v>
      </c>
      <c r="H264" s="144">
        <v>1.6E-2</v>
      </c>
      <c r="L264" s="141"/>
      <c r="M264" s="145"/>
      <c r="T264" s="146"/>
      <c r="AT264" s="142" t="s">
        <v>137</v>
      </c>
      <c r="AU264" s="142" t="s">
        <v>76</v>
      </c>
      <c r="AV264" s="13" t="s">
        <v>76</v>
      </c>
      <c r="AW264" s="13" t="s">
        <v>28</v>
      </c>
      <c r="AX264" s="13" t="s">
        <v>66</v>
      </c>
      <c r="AY264" s="142" t="s">
        <v>126</v>
      </c>
    </row>
    <row r="265" spans="2:65" s="15" customFormat="1" ht="11.25" x14ac:dyDescent="0.2">
      <c r="B265" s="153"/>
      <c r="D265" s="136" t="s">
        <v>137</v>
      </c>
      <c r="E265" s="154" t="s">
        <v>17</v>
      </c>
      <c r="F265" s="155" t="s">
        <v>157</v>
      </c>
      <c r="H265" s="156">
        <v>0.62500000000000011</v>
      </c>
      <c r="L265" s="153"/>
      <c r="M265" s="157"/>
      <c r="T265" s="158"/>
      <c r="AT265" s="154" t="s">
        <v>137</v>
      </c>
      <c r="AU265" s="154" t="s">
        <v>76</v>
      </c>
      <c r="AV265" s="15" t="s">
        <v>133</v>
      </c>
      <c r="AW265" s="15" t="s">
        <v>28</v>
      </c>
      <c r="AX265" s="15" t="s">
        <v>74</v>
      </c>
      <c r="AY265" s="154" t="s">
        <v>126</v>
      </c>
    </row>
    <row r="266" spans="2:65" s="1" customFormat="1" ht="16.5" customHeight="1" x14ac:dyDescent="0.2">
      <c r="B266" s="30"/>
      <c r="C266" s="120" t="s">
        <v>375</v>
      </c>
      <c r="D266" s="120" t="s">
        <v>128</v>
      </c>
      <c r="E266" s="121" t="s">
        <v>376</v>
      </c>
      <c r="F266" s="122" t="s">
        <v>377</v>
      </c>
      <c r="G266" s="123" t="s">
        <v>142</v>
      </c>
      <c r="H266" s="124">
        <v>8.1920000000000002</v>
      </c>
      <c r="I266" s="125">
        <v>1</v>
      </c>
      <c r="J266" s="125">
        <f>ROUND(I266*H266,2)</f>
        <v>8.19</v>
      </c>
      <c r="K266" s="122" t="s">
        <v>132</v>
      </c>
      <c r="L266" s="30"/>
      <c r="M266" s="126" t="s">
        <v>17</v>
      </c>
      <c r="N266" s="127" t="s">
        <v>37</v>
      </c>
      <c r="O266" s="128">
        <v>1.448</v>
      </c>
      <c r="P266" s="128">
        <f>O266*H266</f>
        <v>11.862016000000001</v>
      </c>
      <c r="Q266" s="128">
        <v>2.5019800000000001</v>
      </c>
      <c r="R266" s="128">
        <f>Q266*H266</f>
        <v>20.49622016</v>
      </c>
      <c r="S266" s="128">
        <v>0</v>
      </c>
      <c r="T266" s="129">
        <f>S266*H266</f>
        <v>0</v>
      </c>
      <c r="AR266" s="130" t="s">
        <v>133</v>
      </c>
      <c r="AT266" s="130" t="s">
        <v>128</v>
      </c>
      <c r="AU266" s="130" t="s">
        <v>76</v>
      </c>
      <c r="AY266" s="18" t="s">
        <v>126</v>
      </c>
      <c r="BE266" s="131">
        <f>IF(N266="základní",J266,0)</f>
        <v>8.19</v>
      </c>
      <c r="BF266" s="131">
        <f>IF(N266="snížená",J266,0)</f>
        <v>0</v>
      </c>
      <c r="BG266" s="131">
        <f>IF(N266="zákl. přenesená",J266,0)</f>
        <v>0</v>
      </c>
      <c r="BH266" s="131">
        <f>IF(N266="sníž. přenesená",J266,0)</f>
        <v>0</v>
      </c>
      <c r="BI266" s="131">
        <f>IF(N266="nulová",J266,0)</f>
        <v>0</v>
      </c>
      <c r="BJ266" s="18" t="s">
        <v>74</v>
      </c>
      <c r="BK266" s="131">
        <f>ROUND(I266*H266,2)</f>
        <v>8.19</v>
      </c>
      <c r="BL266" s="18" t="s">
        <v>133</v>
      </c>
      <c r="BM266" s="130" t="s">
        <v>378</v>
      </c>
    </row>
    <row r="267" spans="2:65" s="1" customFormat="1" ht="11.25" x14ac:dyDescent="0.2">
      <c r="B267" s="30"/>
      <c r="D267" s="132" t="s">
        <v>135</v>
      </c>
      <c r="F267" s="133" t="s">
        <v>379</v>
      </c>
      <c r="L267" s="30"/>
      <c r="M267" s="134"/>
      <c r="T267" s="51"/>
      <c r="AT267" s="18" t="s">
        <v>135</v>
      </c>
      <c r="AU267" s="18" t="s">
        <v>76</v>
      </c>
    </row>
    <row r="268" spans="2:65" s="13" customFormat="1" ht="11.25" x14ac:dyDescent="0.2">
      <c r="B268" s="141"/>
      <c r="D268" s="136" t="s">
        <v>137</v>
      </c>
      <c r="E268" s="142" t="s">
        <v>17</v>
      </c>
      <c r="F268" s="143" t="s">
        <v>380</v>
      </c>
      <c r="H268" s="144">
        <v>1.399</v>
      </c>
      <c r="L268" s="141"/>
      <c r="M268" s="145"/>
      <c r="T268" s="146"/>
      <c r="AT268" s="142" t="s">
        <v>137</v>
      </c>
      <c r="AU268" s="142" t="s">
        <v>76</v>
      </c>
      <c r="AV268" s="13" t="s">
        <v>76</v>
      </c>
      <c r="AW268" s="13" t="s">
        <v>28</v>
      </c>
      <c r="AX268" s="13" t="s">
        <v>66</v>
      </c>
      <c r="AY268" s="142" t="s">
        <v>126</v>
      </c>
    </row>
    <row r="269" spans="2:65" s="13" customFormat="1" ht="11.25" x14ac:dyDescent="0.2">
      <c r="B269" s="141"/>
      <c r="D269" s="136" t="s">
        <v>137</v>
      </c>
      <c r="E269" s="142" t="s">
        <v>17</v>
      </c>
      <c r="F269" s="143" t="s">
        <v>381</v>
      </c>
      <c r="H269" s="144">
        <v>6.2370000000000001</v>
      </c>
      <c r="L269" s="141"/>
      <c r="M269" s="145"/>
      <c r="T269" s="146"/>
      <c r="AT269" s="142" t="s">
        <v>137</v>
      </c>
      <c r="AU269" s="142" t="s">
        <v>76</v>
      </c>
      <c r="AV269" s="13" t="s">
        <v>76</v>
      </c>
      <c r="AW269" s="13" t="s">
        <v>28</v>
      </c>
      <c r="AX269" s="13" t="s">
        <v>66</v>
      </c>
      <c r="AY269" s="142" t="s">
        <v>126</v>
      </c>
    </row>
    <row r="270" spans="2:65" s="13" customFormat="1" ht="11.25" x14ac:dyDescent="0.2">
      <c r="B270" s="141"/>
      <c r="D270" s="136" t="s">
        <v>137</v>
      </c>
      <c r="E270" s="142" t="s">
        <v>17</v>
      </c>
      <c r="F270" s="143" t="s">
        <v>382</v>
      </c>
      <c r="H270" s="144">
        <v>0.55600000000000005</v>
      </c>
      <c r="L270" s="141"/>
      <c r="M270" s="145"/>
      <c r="T270" s="146"/>
      <c r="AT270" s="142" t="s">
        <v>137</v>
      </c>
      <c r="AU270" s="142" t="s">
        <v>76</v>
      </c>
      <c r="AV270" s="13" t="s">
        <v>76</v>
      </c>
      <c r="AW270" s="13" t="s">
        <v>28</v>
      </c>
      <c r="AX270" s="13" t="s">
        <v>66</v>
      </c>
      <c r="AY270" s="142" t="s">
        <v>126</v>
      </c>
    </row>
    <row r="271" spans="2:65" s="15" customFormat="1" ht="11.25" x14ac:dyDescent="0.2">
      <c r="B271" s="153"/>
      <c r="D271" s="136" t="s">
        <v>137</v>
      </c>
      <c r="E271" s="154" t="s">
        <v>17</v>
      </c>
      <c r="F271" s="155" t="s">
        <v>157</v>
      </c>
      <c r="H271" s="156">
        <v>8.1920000000000002</v>
      </c>
      <c r="L271" s="153"/>
      <c r="M271" s="157"/>
      <c r="T271" s="158"/>
      <c r="AT271" s="154" t="s">
        <v>137</v>
      </c>
      <c r="AU271" s="154" t="s">
        <v>76</v>
      </c>
      <c r="AV271" s="15" t="s">
        <v>133</v>
      </c>
      <c r="AW271" s="15" t="s">
        <v>28</v>
      </c>
      <c r="AX271" s="15" t="s">
        <v>74</v>
      </c>
      <c r="AY271" s="154" t="s">
        <v>126</v>
      </c>
    </row>
    <row r="272" spans="2:65" s="11" customFormat="1" ht="22.9" customHeight="1" x14ac:dyDescent="0.2">
      <c r="B272" s="109"/>
      <c r="D272" s="110" t="s">
        <v>65</v>
      </c>
      <c r="E272" s="118" t="s">
        <v>170</v>
      </c>
      <c r="F272" s="118" t="s">
        <v>383</v>
      </c>
      <c r="J272" s="119">
        <f>BK272</f>
        <v>4034.5399999999995</v>
      </c>
      <c r="L272" s="109"/>
      <c r="M272" s="113"/>
      <c r="P272" s="114">
        <f>SUM(P273:P522)</f>
        <v>712.16078900000014</v>
      </c>
      <c r="R272" s="114">
        <f>SUM(R273:R522)</f>
        <v>34.699042890000001</v>
      </c>
      <c r="T272" s="115">
        <f>SUM(T273:T522)</f>
        <v>0</v>
      </c>
      <c r="AR272" s="110" t="s">
        <v>74</v>
      </c>
      <c r="AT272" s="116" t="s">
        <v>65</v>
      </c>
      <c r="AU272" s="116" t="s">
        <v>74</v>
      </c>
      <c r="AY272" s="110" t="s">
        <v>126</v>
      </c>
      <c r="BK272" s="117">
        <f>SUM(BK273:BK522)</f>
        <v>4034.5399999999995</v>
      </c>
    </row>
    <row r="273" spans="2:65" s="1" customFormat="1" ht="24.2" customHeight="1" x14ac:dyDescent="0.2">
      <c r="B273" s="30"/>
      <c r="C273" s="120" t="s">
        <v>384</v>
      </c>
      <c r="D273" s="120" t="s">
        <v>128</v>
      </c>
      <c r="E273" s="121" t="s">
        <v>385</v>
      </c>
      <c r="F273" s="122" t="s">
        <v>386</v>
      </c>
      <c r="G273" s="123" t="s">
        <v>131</v>
      </c>
      <c r="H273" s="124">
        <v>62.62</v>
      </c>
      <c r="I273" s="125">
        <v>1</v>
      </c>
      <c r="J273" s="125">
        <f>ROUND(I273*H273,2)</f>
        <v>62.62</v>
      </c>
      <c r="K273" s="122" t="s">
        <v>132</v>
      </c>
      <c r="L273" s="30"/>
      <c r="M273" s="126" t="s">
        <v>17</v>
      </c>
      <c r="N273" s="127" t="s">
        <v>37</v>
      </c>
      <c r="O273" s="128">
        <v>0.06</v>
      </c>
      <c r="P273" s="128">
        <f>O273*H273</f>
        <v>3.7571999999999997</v>
      </c>
      <c r="Q273" s="128">
        <v>0</v>
      </c>
      <c r="R273" s="128">
        <f>Q273*H273</f>
        <v>0</v>
      </c>
      <c r="S273" s="128">
        <v>0</v>
      </c>
      <c r="T273" s="129">
        <f>S273*H273</f>
        <v>0</v>
      </c>
      <c r="AR273" s="130" t="s">
        <v>133</v>
      </c>
      <c r="AT273" s="130" t="s">
        <v>128</v>
      </c>
      <c r="AU273" s="130" t="s">
        <v>76</v>
      </c>
      <c r="AY273" s="18" t="s">
        <v>126</v>
      </c>
      <c r="BE273" s="131">
        <f>IF(N273="základní",J273,0)</f>
        <v>62.62</v>
      </c>
      <c r="BF273" s="131">
        <f>IF(N273="snížená",J273,0)</f>
        <v>0</v>
      </c>
      <c r="BG273" s="131">
        <f>IF(N273="zákl. přenesená",J273,0)</f>
        <v>0</v>
      </c>
      <c r="BH273" s="131">
        <f>IF(N273="sníž. přenesená",J273,0)</f>
        <v>0</v>
      </c>
      <c r="BI273" s="131">
        <f>IF(N273="nulová",J273,0)</f>
        <v>0</v>
      </c>
      <c r="BJ273" s="18" t="s">
        <v>74</v>
      </c>
      <c r="BK273" s="131">
        <f>ROUND(I273*H273,2)</f>
        <v>62.62</v>
      </c>
      <c r="BL273" s="18" t="s">
        <v>133</v>
      </c>
      <c r="BM273" s="130" t="s">
        <v>387</v>
      </c>
    </row>
    <row r="274" spans="2:65" s="1" customFormat="1" ht="11.25" x14ac:dyDescent="0.2">
      <c r="B274" s="30"/>
      <c r="D274" s="132" t="s">
        <v>135</v>
      </c>
      <c r="F274" s="133" t="s">
        <v>388</v>
      </c>
      <c r="L274" s="30"/>
      <c r="M274" s="134"/>
      <c r="T274" s="51"/>
      <c r="AT274" s="18" t="s">
        <v>135</v>
      </c>
      <c r="AU274" s="18" t="s">
        <v>76</v>
      </c>
    </row>
    <row r="275" spans="2:65" s="12" customFormat="1" ht="11.25" x14ac:dyDescent="0.2">
      <c r="B275" s="135"/>
      <c r="D275" s="136" t="s">
        <v>137</v>
      </c>
      <c r="E275" s="137" t="s">
        <v>17</v>
      </c>
      <c r="F275" s="138" t="s">
        <v>389</v>
      </c>
      <c r="H275" s="137" t="s">
        <v>17</v>
      </c>
      <c r="L275" s="135"/>
      <c r="M275" s="139"/>
      <c r="T275" s="140"/>
      <c r="AT275" s="137" t="s">
        <v>137</v>
      </c>
      <c r="AU275" s="137" t="s">
        <v>76</v>
      </c>
      <c r="AV275" s="12" t="s">
        <v>74</v>
      </c>
      <c r="AW275" s="12" t="s">
        <v>28</v>
      </c>
      <c r="AX275" s="12" t="s">
        <v>66</v>
      </c>
      <c r="AY275" s="137" t="s">
        <v>126</v>
      </c>
    </row>
    <row r="276" spans="2:65" s="13" customFormat="1" ht="11.25" x14ac:dyDescent="0.2">
      <c r="B276" s="141"/>
      <c r="D276" s="136" t="s">
        <v>137</v>
      </c>
      <c r="E276" s="142" t="s">
        <v>17</v>
      </c>
      <c r="F276" s="143" t="s">
        <v>390</v>
      </c>
      <c r="H276" s="144">
        <v>2</v>
      </c>
      <c r="L276" s="141"/>
      <c r="M276" s="145"/>
      <c r="T276" s="146"/>
      <c r="AT276" s="142" t="s">
        <v>137</v>
      </c>
      <c r="AU276" s="142" t="s">
        <v>76</v>
      </c>
      <c r="AV276" s="13" t="s">
        <v>76</v>
      </c>
      <c r="AW276" s="13" t="s">
        <v>28</v>
      </c>
      <c r="AX276" s="13" t="s">
        <v>66</v>
      </c>
      <c r="AY276" s="142" t="s">
        <v>126</v>
      </c>
    </row>
    <row r="277" spans="2:65" s="13" customFormat="1" ht="11.25" x14ac:dyDescent="0.2">
      <c r="B277" s="141"/>
      <c r="D277" s="136" t="s">
        <v>137</v>
      </c>
      <c r="E277" s="142" t="s">
        <v>17</v>
      </c>
      <c r="F277" s="143" t="s">
        <v>391</v>
      </c>
      <c r="H277" s="144">
        <v>16</v>
      </c>
      <c r="L277" s="141"/>
      <c r="M277" s="145"/>
      <c r="T277" s="146"/>
      <c r="AT277" s="142" t="s">
        <v>137</v>
      </c>
      <c r="AU277" s="142" t="s">
        <v>76</v>
      </c>
      <c r="AV277" s="13" t="s">
        <v>76</v>
      </c>
      <c r="AW277" s="13" t="s">
        <v>28</v>
      </c>
      <c r="AX277" s="13" t="s">
        <v>66</v>
      </c>
      <c r="AY277" s="142" t="s">
        <v>126</v>
      </c>
    </row>
    <row r="278" spans="2:65" s="13" customFormat="1" ht="11.25" x14ac:dyDescent="0.2">
      <c r="B278" s="141"/>
      <c r="D278" s="136" t="s">
        <v>137</v>
      </c>
      <c r="E278" s="142" t="s">
        <v>17</v>
      </c>
      <c r="F278" s="143" t="s">
        <v>392</v>
      </c>
      <c r="H278" s="144">
        <v>9.1999999999999993</v>
      </c>
      <c r="L278" s="141"/>
      <c r="M278" s="145"/>
      <c r="T278" s="146"/>
      <c r="AT278" s="142" t="s">
        <v>137</v>
      </c>
      <c r="AU278" s="142" t="s">
        <v>76</v>
      </c>
      <c r="AV278" s="13" t="s">
        <v>76</v>
      </c>
      <c r="AW278" s="13" t="s">
        <v>28</v>
      </c>
      <c r="AX278" s="13" t="s">
        <v>66</v>
      </c>
      <c r="AY278" s="142" t="s">
        <v>126</v>
      </c>
    </row>
    <row r="279" spans="2:65" s="13" customFormat="1" ht="11.25" x14ac:dyDescent="0.2">
      <c r="B279" s="141"/>
      <c r="D279" s="136" t="s">
        <v>137</v>
      </c>
      <c r="E279" s="142" t="s">
        <v>17</v>
      </c>
      <c r="F279" s="143" t="s">
        <v>393</v>
      </c>
      <c r="H279" s="144">
        <v>22.08</v>
      </c>
      <c r="L279" s="141"/>
      <c r="M279" s="145"/>
      <c r="T279" s="146"/>
      <c r="AT279" s="142" t="s">
        <v>137</v>
      </c>
      <c r="AU279" s="142" t="s">
        <v>76</v>
      </c>
      <c r="AV279" s="13" t="s">
        <v>76</v>
      </c>
      <c r="AW279" s="13" t="s">
        <v>28</v>
      </c>
      <c r="AX279" s="13" t="s">
        <v>66</v>
      </c>
      <c r="AY279" s="142" t="s">
        <v>126</v>
      </c>
    </row>
    <row r="280" spans="2:65" s="13" customFormat="1" ht="11.25" x14ac:dyDescent="0.2">
      <c r="B280" s="141"/>
      <c r="D280" s="136" t="s">
        <v>137</v>
      </c>
      <c r="E280" s="142" t="s">
        <v>17</v>
      </c>
      <c r="F280" s="143" t="s">
        <v>394</v>
      </c>
      <c r="H280" s="144">
        <v>13.34</v>
      </c>
      <c r="L280" s="141"/>
      <c r="M280" s="145"/>
      <c r="T280" s="146"/>
      <c r="AT280" s="142" t="s">
        <v>137</v>
      </c>
      <c r="AU280" s="142" t="s">
        <v>76</v>
      </c>
      <c r="AV280" s="13" t="s">
        <v>76</v>
      </c>
      <c r="AW280" s="13" t="s">
        <v>28</v>
      </c>
      <c r="AX280" s="13" t="s">
        <v>66</v>
      </c>
      <c r="AY280" s="142" t="s">
        <v>126</v>
      </c>
    </row>
    <row r="281" spans="2:65" s="15" customFormat="1" ht="11.25" x14ac:dyDescent="0.2">
      <c r="B281" s="153"/>
      <c r="D281" s="136" t="s">
        <v>137</v>
      </c>
      <c r="E281" s="154" t="s">
        <v>17</v>
      </c>
      <c r="F281" s="155" t="s">
        <v>157</v>
      </c>
      <c r="H281" s="156">
        <v>62.620000000000005</v>
      </c>
      <c r="L281" s="153"/>
      <c r="M281" s="157"/>
      <c r="T281" s="158"/>
      <c r="AT281" s="154" t="s">
        <v>137</v>
      </c>
      <c r="AU281" s="154" t="s">
        <v>76</v>
      </c>
      <c r="AV281" s="15" t="s">
        <v>133</v>
      </c>
      <c r="AW281" s="15" t="s">
        <v>28</v>
      </c>
      <c r="AX281" s="15" t="s">
        <v>74</v>
      </c>
      <c r="AY281" s="154" t="s">
        <v>126</v>
      </c>
    </row>
    <row r="282" spans="2:65" s="1" customFormat="1" ht="24.2" customHeight="1" x14ac:dyDescent="0.2">
      <c r="B282" s="30"/>
      <c r="C282" s="120" t="s">
        <v>395</v>
      </c>
      <c r="D282" s="120" t="s">
        <v>128</v>
      </c>
      <c r="E282" s="121" t="s">
        <v>396</v>
      </c>
      <c r="F282" s="122" t="s">
        <v>397</v>
      </c>
      <c r="G282" s="123" t="s">
        <v>131</v>
      </c>
      <c r="H282" s="124">
        <v>78.477999999999994</v>
      </c>
      <c r="I282" s="125">
        <v>1</v>
      </c>
      <c r="J282" s="125">
        <f>ROUND(I282*H282,2)</f>
        <v>78.48</v>
      </c>
      <c r="K282" s="122" t="s">
        <v>132</v>
      </c>
      <c r="L282" s="30"/>
      <c r="M282" s="126" t="s">
        <v>17</v>
      </c>
      <c r="N282" s="127" t="s">
        <v>37</v>
      </c>
      <c r="O282" s="128">
        <v>0.56999999999999995</v>
      </c>
      <c r="P282" s="128">
        <f>O282*H282</f>
        <v>44.732459999999996</v>
      </c>
      <c r="Q282" s="128">
        <v>1.8380000000000001E-2</v>
      </c>
      <c r="R282" s="128">
        <f>Q282*H282</f>
        <v>1.44242564</v>
      </c>
      <c r="S282" s="128">
        <v>0</v>
      </c>
      <c r="T282" s="129">
        <f>S282*H282</f>
        <v>0</v>
      </c>
      <c r="AR282" s="130" t="s">
        <v>133</v>
      </c>
      <c r="AT282" s="130" t="s">
        <v>128</v>
      </c>
      <c r="AU282" s="130" t="s">
        <v>76</v>
      </c>
      <c r="AY282" s="18" t="s">
        <v>126</v>
      </c>
      <c r="BE282" s="131">
        <f>IF(N282="základní",J282,0)</f>
        <v>78.48</v>
      </c>
      <c r="BF282" s="131">
        <f>IF(N282="snížená",J282,0)</f>
        <v>0</v>
      </c>
      <c r="BG282" s="131">
        <f>IF(N282="zákl. přenesená",J282,0)</f>
        <v>0</v>
      </c>
      <c r="BH282" s="131">
        <f>IF(N282="sníž. přenesená",J282,0)</f>
        <v>0</v>
      </c>
      <c r="BI282" s="131">
        <f>IF(N282="nulová",J282,0)</f>
        <v>0</v>
      </c>
      <c r="BJ282" s="18" t="s">
        <v>74</v>
      </c>
      <c r="BK282" s="131">
        <f>ROUND(I282*H282,2)</f>
        <v>78.48</v>
      </c>
      <c r="BL282" s="18" t="s">
        <v>133</v>
      </c>
      <c r="BM282" s="130" t="s">
        <v>398</v>
      </c>
    </row>
    <row r="283" spans="2:65" s="1" customFormat="1" ht="11.25" x14ac:dyDescent="0.2">
      <c r="B283" s="30"/>
      <c r="D283" s="132" t="s">
        <v>135</v>
      </c>
      <c r="F283" s="133" t="s">
        <v>399</v>
      </c>
      <c r="L283" s="30"/>
      <c r="M283" s="134"/>
      <c r="T283" s="51"/>
      <c r="AT283" s="18" t="s">
        <v>135</v>
      </c>
      <c r="AU283" s="18" t="s">
        <v>76</v>
      </c>
    </row>
    <row r="284" spans="2:65" s="13" customFormat="1" ht="11.25" x14ac:dyDescent="0.2">
      <c r="B284" s="141"/>
      <c r="D284" s="136" t="s">
        <v>137</v>
      </c>
      <c r="E284" s="142" t="s">
        <v>17</v>
      </c>
      <c r="F284" s="143" t="s">
        <v>400</v>
      </c>
      <c r="H284" s="144">
        <v>4.5</v>
      </c>
      <c r="L284" s="141"/>
      <c r="M284" s="145"/>
      <c r="T284" s="146"/>
      <c r="AT284" s="142" t="s">
        <v>137</v>
      </c>
      <c r="AU284" s="142" t="s">
        <v>76</v>
      </c>
      <c r="AV284" s="13" t="s">
        <v>76</v>
      </c>
      <c r="AW284" s="13" t="s">
        <v>28</v>
      </c>
      <c r="AX284" s="13" t="s">
        <v>66</v>
      </c>
      <c r="AY284" s="142" t="s">
        <v>126</v>
      </c>
    </row>
    <row r="285" spans="2:65" s="13" customFormat="1" ht="11.25" x14ac:dyDescent="0.2">
      <c r="B285" s="141"/>
      <c r="D285" s="136" t="s">
        <v>137</v>
      </c>
      <c r="E285" s="142" t="s">
        <v>17</v>
      </c>
      <c r="F285" s="143" t="s">
        <v>401</v>
      </c>
      <c r="H285" s="144">
        <v>10.92</v>
      </c>
      <c r="L285" s="141"/>
      <c r="M285" s="145"/>
      <c r="T285" s="146"/>
      <c r="AT285" s="142" t="s">
        <v>137</v>
      </c>
      <c r="AU285" s="142" t="s">
        <v>76</v>
      </c>
      <c r="AV285" s="13" t="s">
        <v>76</v>
      </c>
      <c r="AW285" s="13" t="s">
        <v>28</v>
      </c>
      <c r="AX285" s="13" t="s">
        <v>66</v>
      </c>
      <c r="AY285" s="142" t="s">
        <v>126</v>
      </c>
    </row>
    <row r="286" spans="2:65" s="13" customFormat="1" ht="11.25" x14ac:dyDescent="0.2">
      <c r="B286" s="141"/>
      <c r="D286" s="136" t="s">
        <v>137</v>
      </c>
      <c r="E286" s="142" t="s">
        <v>17</v>
      </c>
      <c r="F286" s="143" t="s">
        <v>402</v>
      </c>
      <c r="H286" s="144">
        <v>12.81</v>
      </c>
      <c r="L286" s="141"/>
      <c r="M286" s="145"/>
      <c r="T286" s="146"/>
      <c r="AT286" s="142" t="s">
        <v>137</v>
      </c>
      <c r="AU286" s="142" t="s">
        <v>76</v>
      </c>
      <c r="AV286" s="13" t="s">
        <v>76</v>
      </c>
      <c r="AW286" s="13" t="s">
        <v>28</v>
      </c>
      <c r="AX286" s="13" t="s">
        <v>66</v>
      </c>
      <c r="AY286" s="142" t="s">
        <v>126</v>
      </c>
    </row>
    <row r="287" spans="2:65" s="13" customFormat="1" ht="11.25" x14ac:dyDescent="0.2">
      <c r="B287" s="141"/>
      <c r="D287" s="136" t="s">
        <v>137</v>
      </c>
      <c r="E287" s="142" t="s">
        <v>17</v>
      </c>
      <c r="F287" s="143" t="s">
        <v>403</v>
      </c>
      <c r="H287" s="144">
        <v>13.725</v>
      </c>
      <c r="L287" s="141"/>
      <c r="M287" s="145"/>
      <c r="T287" s="146"/>
      <c r="AT287" s="142" t="s">
        <v>137</v>
      </c>
      <c r="AU287" s="142" t="s">
        <v>76</v>
      </c>
      <c r="AV287" s="13" t="s">
        <v>76</v>
      </c>
      <c r="AW287" s="13" t="s">
        <v>28</v>
      </c>
      <c r="AX287" s="13" t="s">
        <v>66</v>
      </c>
      <c r="AY287" s="142" t="s">
        <v>126</v>
      </c>
    </row>
    <row r="288" spans="2:65" s="13" customFormat="1" ht="11.25" x14ac:dyDescent="0.2">
      <c r="B288" s="141"/>
      <c r="D288" s="136" t="s">
        <v>137</v>
      </c>
      <c r="E288" s="142" t="s">
        <v>17</v>
      </c>
      <c r="F288" s="143" t="s">
        <v>404</v>
      </c>
      <c r="H288" s="144">
        <v>7.0730000000000004</v>
      </c>
      <c r="L288" s="141"/>
      <c r="M288" s="145"/>
      <c r="T288" s="146"/>
      <c r="AT288" s="142" t="s">
        <v>137</v>
      </c>
      <c r="AU288" s="142" t="s">
        <v>76</v>
      </c>
      <c r="AV288" s="13" t="s">
        <v>76</v>
      </c>
      <c r="AW288" s="13" t="s">
        <v>28</v>
      </c>
      <c r="AX288" s="13" t="s">
        <v>66</v>
      </c>
      <c r="AY288" s="142" t="s">
        <v>126</v>
      </c>
    </row>
    <row r="289" spans="2:65" s="13" customFormat="1" ht="11.25" x14ac:dyDescent="0.2">
      <c r="B289" s="141"/>
      <c r="D289" s="136" t="s">
        <v>137</v>
      </c>
      <c r="E289" s="142" t="s">
        <v>17</v>
      </c>
      <c r="F289" s="143" t="s">
        <v>405</v>
      </c>
      <c r="H289" s="144">
        <v>3.42</v>
      </c>
      <c r="L289" s="141"/>
      <c r="M289" s="145"/>
      <c r="T289" s="146"/>
      <c r="AT289" s="142" t="s">
        <v>137</v>
      </c>
      <c r="AU289" s="142" t="s">
        <v>76</v>
      </c>
      <c r="AV289" s="13" t="s">
        <v>76</v>
      </c>
      <c r="AW289" s="13" t="s">
        <v>28</v>
      </c>
      <c r="AX289" s="13" t="s">
        <v>66</v>
      </c>
      <c r="AY289" s="142" t="s">
        <v>126</v>
      </c>
    </row>
    <row r="290" spans="2:65" s="13" customFormat="1" ht="11.25" x14ac:dyDescent="0.2">
      <c r="B290" s="141"/>
      <c r="D290" s="136" t="s">
        <v>137</v>
      </c>
      <c r="E290" s="142" t="s">
        <v>17</v>
      </c>
      <c r="F290" s="143" t="s">
        <v>406</v>
      </c>
      <c r="H290" s="144">
        <v>4.1399999999999997</v>
      </c>
      <c r="L290" s="141"/>
      <c r="M290" s="145"/>
      <c r="T290" s="146"/>
      <c r="AT290" s="142" t="s">
        <v>137</v>
      </c>
      <c r="AU290" s="142" t="s">
        <v>76</v>
      </c>
      <c r="AV290" s="13" t="s">
        <v>76</v>
      </c>
      <c r="AW290" s="13" t="s">
        <v>28</v>
      </c>
      <c r="AX290" s="13" t="s">
        <v>66</v>
      </c>
      <c r="AY290" s="142" t="s">
        <v>126</v>
      </c>
    </row>
    <row r="291" spans="2:65" s="13" customFormat="1" ht="11.25" x14ac:dyDescent="0.2">
      <c r="B291" s="141"/>
      <c r="D291" s="136" t="s">
        <v>137</v>
      </c>
      <c r="E291" s="142" t="s">
        <v>17</v>
      </c>
      <c r="F291" s="143" t="s">
        <v>407</v>
      </c>
      <c r="H291" s="144">
        <v>2.4700000000000002</v>
      </c>
      <c r="L291" s="141"/>
      <c r="M291" s="145"/>
      <c r="T291" s="146"/>
      <c r="AT291" s="142" t="s">
        <v>137</v>
      </c>
      <c r="AU291" s="142" t="s">
        <v>76</v>
      </c>
      <c r="AV291" s="13" t="s">
        <v>76</v>
      </c>
      <c r="AW291" s="13" t="s">
        <v>28</v>
      </c>
      <c r="AX291" s="13" t="s">
        <v>66</v>
      </c>
      <c r="AY291" s="142" t="s">
        <v>126</v>
      </c>
    </row>
    <row r="292" spans="2:65" s="13" customFormat="1" ht="11.25" x14ac:dyDescent="0.2">
      <c r="B292" s="141"/>
      <c r="D292" s="136" t="s">
        <v>137</v>
      </c>
      <c r="E292" s="142" t="s">
        <v>17</v>
      </c>
      <c r="F292" s="143" t="s">
        <v>408</v>
      </c>
      <c r="H292" s="144">
        <v>3.87</v>
      </c>
      <c r="L292" s="141"/>
      <c r="M292" s="145"/>
      <c r="T292" s="146"/>
      <c r="AT292" s="142" t="s">
        <v>137</v>
      </c>
      <c r="AU292" s="142" t="s">
        <v>76</v>
      </c>
      <c r="AV292" s="13" t="s">
        <v>76</v>
      </c>
      <c r="AW292" s="13" t="s">
        <v>28</v>
      </c>
      <c r="AX292" s="13" t="s">
        <v>66</v>
      </c>
      <c r="AY292" s="142" t="s">
        <v>126</v>
      </c>
    </row>
    <row r="293" spans="2:65" s="13" customFormat="1" ht="11.25" x14ac:dyDescent="0.2">
      <c r="B293" s="141"/>
      <c r="D293" s="136" t="s">
        <v>137</v>
      </c>
      <c r="E293" s="142" t="s">
        <v>17</v>
      </c>
      <c r="F293" s="143" t="s">
        <v>409</v>
      </c>
      <c r="H293" s="144">
        <v>1.9</v>
      </c>
      <c r="L293" s="141"/>
      <c r="M293" s="145"/>
      <c r="T293" s="146"/>
      <c r="AT293" s="142" t="s">
        <v>137</v>
      </c>
      <c r="AU293" s="142" t="s">
        <v>76</v>
      </c>
      <c r="AV293" s="13" t="s">
        <v>76</v>
      </c>
      <c r="AW293" s="13" t="s">
        <v>28</v>
      </c>
      <c r="AX293" s="13" t="s">
        <v>66</v>
      </c>
      <c r="AY293" s="142" t="s">
        <v>126</v>
      </c>
    </row>
    <row r="294" spans="2:65" s="13" customFormat="1" ht="11.25" x14ac:dyDescent="0.2">
      <c r="B294" s="141"/>
      <c r="D294" s="136" t="s">
        <v>137</v>
      </c>
      <c r="E294" s="142" t="s">
        <v>17</v>
      </c>
      <c r="F294" s="143" t="s">
        <v>410</v>
      </c>
      <c r="H294" s="144">
        <v>13.65</v>
      </c>
      <c r="L294" s="141"/>
      <c r="M294" s="145"/>
      <c r="T294" s="146"/>
      <c r="AT294" s="142" t="s">
        <v>137</v>
      </c>
      <c r="AU294" s="142" t="s">
        <v>76</v>
      </c>
      <c r="AV294" s="13" t="s">
        <v>76</v>
      </c>
      <c r="AW294" s="13" t="s">
        <v>28</v>
      </c>
      <c r="AX294" s="13" t="s">
        <v>66</v>
      </c>
      <c r="AY294" s="142" t="s">
        <v>126</v>
      </c>
    </row>
    <row r="295" spans="2:65" s="15" customFormat="1" ht="11.25" x14ac:dyDescent="0.2">
      <c r="B295" s="153"/>
      <c r="D295" s="136" t="s">
        <v>137</v>
      </c>
      <c r="E295" s="154" t="s">
        <v>17</v>
      </c>
      <c r="F295" s="155" t="s">
        <v>157</v>
      </c>
      <c r="H295" s="156">
        <v>78.478000000000009</v>
      </c>
      <c r="L295" s="153"/>
      <c r="M295" s="157"/>
      <c r="T295" s="158"/>
      <c r="AT295" s="154" t="s">
        <v>137</v>
      </c>
      <c r="AU295" s="154" t="s">
        <v>76</v>
      </c>
      <c r="AV295" s="15" t="s">
        <v>133</v>
      </c>
      <c r="AW295" s="15" t="s">
        <v>28</v>
      </c>
      <c r="AX295" s="15" t="s">
        <v>74</v>
      </c>
      <c r="AY295" s="154" t="s">
        <v>126</v>
      </c>
    </row>
    <row r="296" spans="2:65" s="1" customFormat="1" ht="16.5" customHeight="1" x14ac:dyDescent="0.2">
      <c r="B296" s="30"/>
      <c r="C296" s="120" t="s">
        <v>411</v>
      </c>
      <c r="D296" s="120" t="s">
        <v>128</v>
      </c>
      <c r="E296" s="121" t="s">
        <v>412</v>
      </c>
      <c r="F296" s="122" t="s">
        <v>413</v>
      </c>
      <c r="G296" s="123" t="s">
        <v>286</v>
      </c>
      <c r="H296" s="124">
        <v>11</v>
      </c>
      <c r="I296" s="125">
        <v>1</v>
      </c>
      <c r="J296" s="125">
        <f>ROUND(I296*H296,2)</f>
        <v>11</v>
      </c>
      <c r="K296" s="122" t="s">
        <v>17</v>
      </c>
      <c r="L296" s="30"/>
      <c r="M296" s="126" t="s">
        <v>17</v>
      </c>
      <c r="N296" s="127" t="s">
        <v>37</v>
      </c>
      <c r="O296" s="128">
        <v>0</v>
      </c>
      <c r="P296" s="128">
        <f>O296*H296</f>
        <v>0</v>
      </c>
      <c r="Q296" s="128">
        <v>0</v>
      </c>
      <c r="R296" s="128">
        <f>Q296*H296</f>
        <v>0</v>
      </c>
      <c r="S296" s="128">
        <v>0</v>
      </c>
      <c r="T296" s="129">
        <f>S296*H296</f>
        <v>0</v>
      </c>
      <c r="AR296" s="130" t="s">
        <v>133</v>
      </c>
      <c r="AT296" s="130" t="s">
        <v>128</v>
      </c>
      <c r="AU296" s="130" t="s">
        <v>76</v>
      </c>
      <c r="AY296" s="18" t="s">
        <v>126</v>
      </c>
      <c r="BE296" s="131">
        <f>IF(N296="základní",J296,0)</f>
        <v>11</v>
      </c>
      <c r="BF296" s="131">
        <f>IF(N296="snížená",J296,0)</f>
        <v>0</v>
      </c>
      <c r="BG296" s="131">
        <f>IF(N296="zákl. přenesená",J296,0)</f>
        <v>0</v>
      </c>
      <c r="BH296" s="131">
        <f>IF(N296="sníž. přenesená",J296,0)</f>
        <v>0</v>
      </c>
      <c r="BI296" s="131">
        <f>IF(N296="nulová",J296,0)</f>
        <v>0</v>
      </c>
      <c r="BJ296" s="18" t="s">
        <v>74</v>
      </c>
      <c r="BK296" s="131">
        <f>ROUND(I296*H296,2)</f>
        <v>11</v>
      </c>
      <c r="BL296" s="18" t="s">
        <v>133</v>
      </c>
      <c r="BM296" s="130" t="s">
        <v>414</v>
      </c>
    </row>
    <row r="297" spans="2:65" s="13" customFormat="1" ht="11.25" x14ac:dyDescent="0.2">
      <c r="B297" s="141"/>
      <c r="D297" s="136" t="s">
        <v>137</v>
      </c>
      <c r="E297" s="142" t="s">
        <v>17</v>
      </c>
      <c r="F297" s="143" t="s">
        <v>415</v>
      </c>
      <c r="H297" s="144">
        <v>11</v>
      </c>
      <c r="L297" s="141"/>
      <c r="M297" s="145"/>
      <c r="T297" s="146"/>
      <c r="AT297" s="142" t="s">
        <v>137</v>
      </c>
      <c r="AU297" s="142" t="s">
        <v>76</v>
      </c>
      <c r="AV297" s="13" t="s">
        <v>76</v>
      </c>
      <c r="AW297" s="13" t="s">
        <v>28</v>
      </c>
      <c r="AX297" s="13" t="s">
        <v>74</v>
      </c>
      <c r="AY297" s="142" t="s">
        <v>126</v>
      </c>
    </row>
    <row r="298" spans="2:65" s="1" customFormat="1" ht="24.2" customHeight="1" x14ac:dyDescent="0.2">
      <c r="B298" s="30"/>
      <c r="C298" s="120" t="s">
        <v>416</v>
      </c>
      <c r="D298" s="120" t="s">
        <v>128</v>
      </c>
      <c r="E298" s="121" t="s">
        <v>417</v>
      </c>
      <c r="F298" s="122" t="s">
        <v>418</v>
      </c>
      <c r="G298" s="123" t="s">
        <v>131</v>
      </c>
      <c r="H298" s="124">
        <v>469.33499999999998</v>
      </c>
      <c r="I298" s="125">
        <v>1</v>
      </c>
      <c r="J298" s="125">
        <f>ROUND(I298*H298,2)</f>
        <v>469.34</v>
      </c>
      <c r="K298" s="122" t="s">
        <v>132</v>
      </c>
      <c r="L298" s="30"/>
      <c r="M298" s="126" t="s">
        <v>17</v>
      </c>
      <c r="N298" s="127" t="s">
        <v>37</v>
      </c>
      <c r="O298" s="128">
        <v>0.36</v>
      </c>
      <c r="P298" s="128">
        <f>O298*H298</f>
        <v>168.9606</v>
      </c>
      <c r="Q298" s="128">
        <v>4.3800000000000002E-3</v>
      </c>
      <c r="R298" s="128">
        <f>Q298*H298</f>
        <v>2.0556873000000002</v>
      </c>
      <c r="S298" s="128">
        <v>0</v>
      </c>
      <c r="T298" s="129">
        <f>S298*H298</f>
        <v>0</v>
      </c>
      <c r="AR298" s="130" t="s">
        <v>133</v>
      </c>
      <c r="AT298" s="130" t="s">
        <v>128</v>
      </c>
      <c r="AU298" s="130" t="s">
        <v>76</v>
      </c>
      <c r="AY298" s="18" t="s">
        <v>126</v>
      </c>
      <c r="BE298" s="131">
        <f>IF(N298="základní",J298,0)</f>
        <v>469.34</v>
      </c>
      <c r="BF298" s="131">
        <f>IF(N298="snížená",J298,0)</f>
        <v>0</v>
      </c>
      <c r="BG298" s="131">
        <f>IF(N298="zákl. přenesená",J298,0)</f>
        <v>0</v>
      </c>
      <c r="BH298" s="131">
        <f>IF(N298="sníž. přenesená",J298,0)</f>
        <v>0</v>
      </c>
      <c r="BI298" s="131">
        <f>IF(N298="nulová",J298,0)</f>
        <v>0</v>
      </c>
      <c r="BJ298" s="18" t="s">
        <v>74</v>
      </c>
      <c r="BK298" s="131">
        <f>ROUND(I298*H298,2)</f>
        <v>469.34</v>
      </c>
      <c r="BL298" s="18" t="s">
        <v>133</v>
      </c>
      <c r="BM298" s="130" t="s">
        <v>419</v>
      </c>
    </row>
    <row r="299" spans="2:65" s="1" customFormat="1" ht="11.25" x14ac:dyDescent="0.2">
      <c r="B299" s="30"/>
      <c r="D299" s="132" t="s">
        <v>135</v>
      </c>
      <c r="F299" s="133" t="s">
        <v>420</v>
      </c>
      <c r="L299" s="30"/>
      <c r="M299" s="134"/>
      <c r="T299" s="51"/>
      <c r="AT299" s="18" t="s">
        <v>135</v>
      </c>
      <c r="AU299" s="18" t="s">
        <v>76</v>
      </c>
    </row>
    <row r="300" spans="2:65" s="12" customFormat="1" ht="11.25" x14ac:dyDescent="0.2">
      <c r="B300" s="135"/>
      <c r="D300" s="136" t="s">
        <v>137</v>
      </c>
      <c r="E300" s="137" t="s">
        <v>17</v>
      </c>
      <c r="F300" s="138" t="s">
        <v>301</v>
      </c>
      <c r="H300" s="137" t="s">
        <v>17</v>
      </c>
      <c r="L300" s="135"/>
      <c r="M300" s="139"/>
      <c r="T300" s="140"/>
      <c r="AT300" s="137" t="s">
        <v>137</v>
      </c>
      <c r="AU300" s="137" t="s">
        <v>76</v>
      </c>
      <c r="AV300" s="12" t="s">
        <v>74</v>
      </c>
      <c r="AW300" s="12" t="s">
        <v>28</v>
      </c>
      <c r="AX300" s="12" t="s">
        <v>66</v>
      </c>
      <c r="AY300" s="137" t="s">
        <v>126</v>
      </c>
    </row>
    <row r="301" spans="2:65" s="13" customFormat="1" ht="22.5" x14ac:dyDescent="0.2">
      <c r="B301" s="141"/>
      <c r="D301" s="136" t="s">
        <v>137</v>
      </c>
      <c r="E301" s="142" t="s">
        <v>17</v>
      </c>
      <c r="F301" s="143" t="s">
        <v>421</v>
      </c>
      <c r="H301" s="144">
        <v>276.74</v>
      </c>
      <c r="L301" s="141"/>
      <c r="M301" s="145"/>
      <c r="T301" s="146"/>
      <c r="AT301" s="142" t="s">
        <v>137</v>
      </c>
      <c r="AU301" s="142" t="s">
        <v>76</v>
      </c>
      <c r="AV301" s="13" t="s">
        <v>76</v>
      </c>
      <c r="AW301" s="13" t="s">
        <v>28</v>
      </c>
      <c r="AX301" s="13" t="s">
        <v>66</v>
      </c>
      <c r="AY301" s="142" t="s">
        <v>126</v>
      </c>
    </row>
    <row r="302" spans="2:65" s="13" customFormat="1" ht="11.25" x14ac:dyDescent="0.2">
      <c r="B302" s="141"/>
      <c r="D302" s="136" t="s">
        <v>137</v>
      </c>
      <c r="E302" s="142" t="s">
        <v>17</v>
      </c>
      <c r="F302" s="143" t="s">
        <v>422</v>
      </c>
      <c r="H302" s="144">
        <v>-1</v>
      </c>
      <c r="L302" s="141"/>
      <c r="M302" s="145"/>
      <c r="T302" s="146"/>
      <c r="AT302" s="142" t="s">
        <v>137</v>
      </c>
      <c r="AU302" s="142" t="s">
        <v>76</v>
      </c>
      <c r="AV302" s="13" t="s">
        <v>76</v>
      </c>
      <c r="AW302" s="13" t="s">
        <v>28</v>
      </c>
      <c r="AX302" s="13" t="s">
        <v>66</v>
      </c>
      <c r="AY302" s="142" t="s">
        <v>126</v>
      </c>
    </row>
    <row r="303" spans="2:65" s="13" customFormat="1" ht="11.25" x14ac:dyDescent="0.2">
      <c r="B303" s="141"/>
      <c r="D303" s="136" t="s">
        <v>137</v>
      </c>
      <c r="E303" s="142" t="s">
        <v>17</v>
      </c>
      <c r="F303" s="143" t="s">
        <v>423</v>
      </c>
      <c r="H303" s="144">
        <v>-5.08</v>
      </c>
      <c r="L303" s="141"/>
      <c r="M303" s="145"/>
      <c r="T303" s="146"/>
      <c r="AT303" s="142" t="s">
        <v>137</v>
      </c>
      <c r="AU303" s="142" t="s">
        <v>76</v>
      </c>
      <c r="AV303" s="13" t="s">
        <v>76</v>
      </c>
      <c r="AW303" s="13" t="s">
        <v>28</v>
      </c>
      <c r="AX303" s="13" t="s">
        <v>66</v>
      </c>
      <c r="AY303" s="142" t="s">
        <v>126</v>
      </c>
    </row>
    <row r="304" spans="2:65" s="13" customFormat="1" ht="11.25" x14ac:dyDescent="0.2">
      <c r="B304" s="141"/>
      <c r="D304" s="136" t="s">
        <v>137</v>
      </c>
      <c r="E304" s="142" t="s">
        <v>17</v>
      </c>
      <c r="F304" s="143" t="s">
        <v>424</v>
      </c>
      <c r="H304" s="144">
        <v>-12.192</v>
      </c>
      <c r="L304" s="141"/>
      <c r="M304" s="145"/>
      <c r="T304" s="146"/>
      <c r="AT304" s="142" t="s">
        <v>137</v>
      </c>
      <c r="AU304" s="142" t="s">
        <v>76</v>
      </c>
      <c r="AV304" s="13" t="s">
        <v>76</v>
      </c>
      <c r="AW304" s="13" t="s">
        <v>28</v>
      </c>
      <c r="AX304" s="13" t="s">
        <v>66</v>
      </c>
      <c r="AY304" s="142" t="s">
        <v>126</v>
      </c>
    </row>
    <row r="305" spans="2:51" s="13" customFormat="1" ht="11.25" x14ac:dyDescent="0.2">
      <c r="B305" s="141"/>
      <c r="D305" s="136" t="s">
        <v>137</v>
      </c>
      <c r="E305" s="142" t="s">
        <v>17</v>
      </c>
      <c r="F305" s="143" t="s">
        <v>425</v>
      </c>
      <c r="H305" s="144">
        <v>-7.3659999999999997</v>
      </c>
      <c r="L305" s="141"/>
      <c r="M305" s="145"/>
      <c r="T305" s="146"/>
      <c r="AT305" s="142" t="s">
        <v>137</v>
      </c>
      <c r="AU305" s="142" t="s">
        <v>76</v>
      </c>
      <c r="AV305" s="13" t="s">
        <v>76</v>
      </c>
      <c r="AW305" s="13" t="s">
        <v>28</v>
      </c>
      <c r="AX305" s="13" t="s">
        <v>66</v>
      </c>
      <c r="AY305" s="142" t="s">
        <v>126</v>
      </c>
    </row>
    <row r="306" spans="2:51" s="13" customFormat="1" ht="11.25" x14ac:dyDescent="0.2">
      <c r="B306" s="141"/>
      <c r="D306" s="136" t="s">
        <v>137</v>
      </c>
      <c r="E306" s="142" t="s">
        <v>17</v>
      </c>
      <c r="F306" s="143" t="s">
        <v>426</v>
      </c>
      <c r="H306" s="144">
        <v>10.621</v>
      </c>
      <c r="L306" s="141"/>
      <c r="M306" s="145"/>
      <c r="T306" s="146"/>
      <c r="AT306" s="142" t="s">
        <v>137</v>
      </c>
      <c r="AU306" s="142" t="s">
        <v>76</v>
      </c>
      <c r="AV306" s="13" t="s">
        <v>76</v>
      </c>
      <c r="AW306" s="13" t="s">
        <v>28</v>
      </c>
      <c r="AX306" s="13" t="s">
        <v>66</v>
      </c>
      <c r="AY306" s="142" t="s">
        <v>126</v>
      </c>
    </row>
    <row r="307" spans="2:51" s="13" customFormat="1" ht="11.25" x14ac:dyDescent="0.2">
      <c r="B307" s="141"/>
      <c r="D307" s="136" t="s">
        <v>137</v>
      </c>
      <c r="E307" s="142" t="s">
        <v>17</v>
      </c>
      <c r="F307" s="143" t="s">
        <v>427</v>
      </c>
      <c r="H307" s="144">
        <v>-22.4</v>
      </c>
      <c r="L307" s="141"/>
      <c r="M307" s="145"/>
      <c r="T307" s="146"/>
      <c r="AT307" s="142" t="s">
        <v>137</v>
      </c>
      <c r="AU307" s="142" t="s">
        <v>76</v>
      </c>
      <c r="AV307" s="13" t="s">
        <v>76</v>
      </c>
      <c r="AW307" s="13" t="s">
        <v>28</v>
      </c>
      <c r="AX307" s="13" t="s">
        <v>66</v>
      </c>
      <c r="AY307" s="142" t="s">
        <v>126</v>
      </c>
    </row>
    <row r="308" spans="2:51" s="13" customFormat="1" ht="11.25" x14ac:dyDescent="0.2">
      <c r="B308" s="141"/>
      <c r="D308" s="136" t="s">
        <v>137</v>
      </c>
      <c r="E308" s="142" t="s">
        <v>17</v>
      </c>
      <c r="F308" s="143" t="s">
        <v>428</v>
      </c>
      <c r="H308" s="144">
        <v>-3.1360000000000001</v>
      </c>
      <c r="L308" s="141"/>
      <c r="M308" s="145"/>
      <c r="T308" s="146"/>
      <c r="AT308" s="142" t="s">
        <v>137</v>
      </c>
      <c r="AU308" s="142" t="s">
        <v>76</v>
      </c>
      <c r="AV308" s="13" t="s">
        <v>76</v>
      </c>
      <c r="AW308" s="13" t="s">
        <v>28</v>
      </c>
      <c r="AX308" s="13" t="s">
        <v>66</v>
      </c>
      <c r="AY308" s="142" t="s">
        <v>126</v>
      </c>
    </row>
    <row r="309" spans="2:51" s="14" customFormat="1" ht="11.25" x14ac:dyDescent="0.2">
      <c r="B309" s="147"/>
      <c r="D309" s="136" t="s">
        <v>137</v>
      </c>
      <c r="E309" s="148" t="s">
        <v>17</v>
      </c>
      <c r="F309" s="149" t="s">
        <v>154</v>
      </c>
      <c r="H309" s="150">
        <v>236.18700000000001</v>
      </c>
      <c r="L309" s="147"/>
      <c r="M309" s="151"/>
      <c r="T309" s="152"/>
      <c r="AT309" s="148" t="s">
        <v>137</v>
      </c>
      <c r="AU309" s="148" t="s">
        <v>76</v>
      </c>
      <c r="AV309" s="14" t="s">
        <v>146</v>
      </c>
      <c r="AW309" s="14" t="s">
        <v>28</v>
      </c>
      <c r="AX309" s="14" t="s">
        <v>66</v>
      </c>
      <c r="AY309" s="148" t="s">
        <v>126</v>
      </c>
    </row>
    <row r="310" spans="2:51" s="12" customFormat="1" ht="11.25" x14ac:dyDescent="0.2">
      <c r="B310" s="135"/>
      <c r="D310" s="136" t="s">
        <v>137</v>
      </c>
      <c r="E310" s="137" t="s">
        <v>17</v>
      </c>
      <c r="F310" s="138" t="s">
        <v>304</v>
      </c>
      <c r="H310" s="137" t="s">
        <v>17</v>
      </c>
      <c r="L310" s="135"/>
      <c r="M310" s="139"/>
      <c r="T310" s="140"/>
      <c r="AT310" s="137" t="s">
        <v>137</v>
      </c>
      <c r="AU310" s="137" t="s">
        <v>76</v>
      </c>
      <c r="AV310" s="12" t="s">
        <v>74</v>
      </c>
      <c r="AW310" s="12" t="s">
        <v>28</v>
      </c>
      <c r="AX310" s="12" t="s">
        <v>66</v>
      </c>
      <c r="AY310" s="137" t="s">
        <v>126</v>
      </c>
    </row>
    <row r="311" spans="2:51" s="13" customFormat="1" ht="11.25" x14ac:dyDescent="0.2">
      <c r="B311" s="141"/>
      <c r="D311" s="136" t="s">
        <v>137</v>
      </c>
      <c r="E311" s="142" t="s">
        <v>17</v>
      </c>
      <c r="F311" s="143" t="s">
        <v>429</v>
      </c>
      <c r="H311" s="144">
        <v>17.55</v>
      </c>
      <c r="L311" s="141"/>
      <c r="M311" s="145"/>
      <c r="T311" s="146"/>
      <c r="AT311" s="142" t="s">
        <v>137</v>
      </c>
      <c r="AU311" s="142" t="s">
        <v>76</v>
      </c>
      <c r="AV311" s="13" t="s">
        <v>76</v>
      </c>
      <c r="AW311" s="13" t="s">
        <v>28</v>
      </c>
      <c r="AX311" s="13" t="s">
        <v>66</v>
      </c>
      <c r="AY311" s="142" t="s">
        <v>126</v>
      </c>
    </row>
    <row r="312" spans="2:51" s="13" customFormat="1" ht="11.25" x14ac:dyDescent="0.2">
      <c r="B312" s="141"/>
      <c r="D312" s="136" t="s">
        <v>137</v>
      </c>
      <c r="E312" s="142" t="s">
        <v>17</v>
      </c>
      <c r="F312" s="143" t="s">
        <v>430</v>
      </c>
      <c r="H312" s="144">
        <v>18.143999999999998</v>
      </c>
      <c r="L312" s="141"/>
      <c r="M312" s="145"/>
      <c r="T312" s="146"/>
      <c r="AT312" s="142" t="s">
        <v>137</v>
      </c>
      <c r="AU312" s="142" t="s">
        <v>76</v>
      </c>
      <c r="AV312" s="13" t="s">
        <v>76</v>
      </c>
      <c r="AW312" s="13" t="s">
        <v>28</v>
      </c>
      <c r="AX312" s="13" t="s">
        <v>66</v>
      </c>
      <c r="AY312" s="142" t="s">
        <v>126</v>
      </c>
    </row>
    <row r="313" spans="2:51" s="13" customFormat="1" ht="22.5" x14ac:dyDescent="0.2">
      <c r="B313" s="141"/>
      <c r="D313" s="136" t="s">
        <v>137</v>
      </c>
      <c r="E313" s="142" t="s">
        <v>17</v>
      </c>
      <c r="F313" s="143" t="s">
        <v>431</v>
      </c>
      <c r="H313" s="144">
        <v>217.97800000000001</v>
      </c>
      <c r="L313" s="141"/>
      <c r="M313" s="145"/>
      <c r="T313" s="146"/>
      <c r="AT313" s="142" t="s">
        <v>137</v>
      </c>
      <c r="AU313" s="142" t="s">
        <v>76</v>
      </c>
      <c r="AV313" s="13" t="s">
        <v>76</v>
      </c>
      <c r="AW313" s="13" t="s">
        <v>28</v>
      </c>
      <c r="AX313" s="13" t="s">
        <v>66</v>
      </c>
      <c r="AY313" s="142" t="s">
        <v>126</v>
      </c>
    </row>
    <row r="314" spans="2:51" s="13" customFormat="1" ht="11.25" x14ac:dyDescent="0.2">
      <c r="B314" s="141"/>
      <c r="D314" s="136" t="s">
        <v>137</v>
      </c>
      <c r="E314" s="142" t="s">
        <v>17</v>
      </c>
      <c r="F314" s="143" t="s">
        <v>432</v>
      </c>
      <c r="H314" s="144">
        <v>4.4459999999999997</v>
      </c>
      <c r="L314" s="141"/>
      <c r="M314" s="145"/>
      <c r="T314" s="146"/>
      <c r="AT314" s="142" t="s">
        <v>137</v>
      </c>
      <c r="AU314" s="142" t="s">
        <v>76</v>
      </c>
      <c r="AV314" s="13" t="s">
        <v>76</v>
      </c>
      <c r="AW314" s="13" t="s">
        <v>28</v>
      </c>
      <c r="AX314" s="13" t="s">
        <v>66</v>
      </c>
      <c r="AY314" s="142" t="s">
        <v>126</v>
      </c>
    </row>
    <row r="315" spans="2:51" s="13" customFormat="1" ht="11.25" x14ac:dyDescent="0.2">
      <c r="B315" s="141"/>
      <c r="D315" s="136" t="s">
        <v>137</v>
      </c>
      <c r="E315" s="142" t="s">
        <v>17</v>
      </c>
      <c r="F315" s="143" t="s">
        <v>309</v>
      </c>
      <c r="H315" s="144">
        <v>-0.5</v>
      </c>
      <c r="L315" s="141"/>
      <c r="M315" s="145"/>
      <c r="T315" s="146"/>
      <c r="AT315" s="142" t="s">
        <v>137</v>
      </c>
      <c r="AU315" s="142" t="s">
        <v>76</v>
      </c>
      <c r="AV315" s="13" t="s">
        <v>76</v>
      </c>
      <c r="AW315" s="13" t="s">
        <v>28</v>
      </c>
      <c r="AX315" s="13" t="s">
        <v>66</v>
      </c>
      <c r="AY315" s="142" t="s">
        <v>126</v>
      </c>
    </row>
    <row r="316" spans="2:51" s="13" customFormat="1" ht="11.25" x14ac:dyDescent="0.2">
      <c r="B316" s="141"/>
      <c r="D316" s="136" t="s">
        <v>137</v>
      </c>
      <c r="E316" s="142" t="s">
        <v>17</v>
      </c>
      <c r="F316" s="143" t="s">
        <v>308</v>
      </c>
      <c r="H316" s="144">
        <v>-8</v>
      </c>
      <c r="L316" s="141"/>
      <c r="M316" s="145"/>
      <c r="T316" s="146"/>
      <c r="AT316" s="142" t="s">
        <v>137</v>
      </c>
      <c r="AU316" s="142" t="s">
        <v>76</v>
      </c>
      <c r="AV316" s="13" t="s">
        <v>76</v>
      </c>
      <c r="AW316" s="13" t="s">
        <v>28</v>
      </c>
      <c r="AX316" s="13" t="s">
        <v>66</v>
      </c>
      <c r="AY316" s="142" t="s">
        <v>126</v>
      </c>
    </row>
    <row r="317" spans="2:51" s="13" customFormat="1" ht="11.25" x14ac:dyDescent="0.2">
      <c r="B317" s="141"/>
      <c r="D317" s="136" t="s">
        <v>137</v>
      </c>
      <c r="E317" s="142" t="s">
        <v>17</v>
      </c>
      <c r="F317" s="143" t="s">
        <v>433</v>
      </c>
      <c r="H317" s="144">
        <v>6.21</v>
      </c>
      <c r="L317" s="141"/>
      <c r="M317" s="145"/>
      <c r="T317" s="146"/>
      <c r="AT317" s="142" t="s">
        <v>137</v>
      </c>
      <c r="AU317" s="142" t="s">
        <v>76</v>
      </c>
      <c r="AV317" s="13" t="s">
        <v>76</v>
      </c>
      <c r="AW317" s="13" t="s">
        <v>28</v>
      </c>
      <c r="AX317" s="13" t="s">
        <v>66</v>
      </c>
      <c r="AY317" s="142" t="s">
        <v>126</v>
      </c>
    </row>
    <row r="318" spans="2:51" s="13" customFormat="1" ht="11.25" x14ac:dyDescent="0.2">
      <c r="B318" s="141"/>
      <c r="D318" s="136" t="s">
        <v>137</v>
      </c>
      <c r="E318" s="142" t="s">
        <v>17</v>
      </c>
      <c r="F318" s="143" t="s">
        <v>434</v>
      </c>
      <c r="H318" s="144">
        <v>-22.68</v>
      </c>
      <c r="L318" s="141"/>
      <c r="M318" s="145"/>
      <c r="T318" s="146"/>
      <c r="AT318" s="142" t="s">
        <v>137</v>
      </c>
      <c r="AU318" s="142" t="s">
        <v>76</v>
      </c>
      <c r="AV318" s="13" t="s">
        <v>76</v>
      </c>
      <c r="AW318" s="13" t="s">
        <v>28</v>
      </c>
      <c r="AX318" s="13" t="s">
        <v>66</v>
      </c>
      <c r="AY318" s="142" t="s">
        <v>126</v>
      </c>
    </row>
    <row r="319" spans="2:51" s="14" customFormat="1" ht="11.25" x14ac:dyDescent="0.2">
      <c r="B319" s="147"/>
      <c r="D319" s="136" t="s">
        <v>137</v>
      </c>
      <c r="E319" s="148" t="s">
        <v>17</v>
      </c>
      <c r="F319" s="149" t="s">
        <v>154</v>
      </c>
      <c r="H319" s="150">
        <v>233.14800000000005</v>
      </c>
      <c r="L319" s="147"/>
      <c r="M319" s="151"/>
      <c r="T319" s="152"/>
      <c r="AT319" s="148" t="s">
        <v>137</v>
      </c>
      <c r="AU319" s="148" t="s">
        <v>76</v>
      </c>
      <c r="AV319" s="14" t="s">
        <v>146</v>
      </c>
      <c r="AW319" s="14" t="s">
        <v>28</v>
      </c>
      <c r="AX319" s="14" t="s">
        <v>66</v>
      </c>
      <c r="AY319" s="148" t="s">
        <v>126</v>
      </c>
    </row>
    <row r="320" spans="2:51" s="15" customFormat="1" ht="11.25" x14ac:dyDescent="0.2">
      <c r="B320" s="153"/>
      <c r="D320" s="136" t="s">
        <v>137</v>
      </c>
      <c r="E320" s="154" t="s">
        <v>17</v>
      </c>
      <c r="F320" s="155" t="s">
        <v>157</v>
      </c>
      <c r="H320" s="156">
        <v>469.33500000000004</v>
      </c>
      <c r="L320" s="153"/>
      <c r="M320" s="157"/>
      <c r="T320" s="158"/>
      <c r="AT320" s="154" t="s">
        <v>137</v>
      </c>
      <c r="AU320" s="154" t="s">
        <v>76</v>
      </c>
      <c r="AV320" s="15" t="s">
        <v>133</v>
      </c>
      <c r="AW320" s="15" t="s">
        <v>28</v>
      </c>
      <c r="AX320" s="15" t="s">
        <v>74</v>
      </c>
      <c r="AY320" s="154" t="s">
        <v>126</v>
      </c>
    </row>
    <row r="321" spans="2:65" s="1" customFormat="1" ht="24.2" customHeight="1" x14ac:dyDescent="0.2">
      <c r="B321" s="30"/>
      <c r="C321" s="120" t="s">
        <v>435</v>
      </c>
      <c r="D321" s="120" t="s">
        <v>128</v>
      </c>
      <c r="E321" s="121" t="s">
        <v>436</v>
      </c>
      <c r="F321" s="122" t="s">
        <v>437</v>
      </c>
      <c r="G321" s="123" t="s">
        <v>286</v>
      </c>
      <c r="H321" s="124">
        <v>94.17</v>
      </c>
      <c r="I321" s="125">
        <v>1</v>
      </c>
      <c r="J321" s="125">
        <f>ROUND(I321*H321,2)</f>
        <v>94.17</v>
      </c>
      <c r="K321" s="122" t="s">
        <v>17</v>
      </c>
      <c r="L321" s="30"/>
      <c r="M321" s="126" t="s">
        <v>17</v>
      </c>
      <c r="N321" s="127" t="s">
        <v>37</v>
      </c>
      <c r="O321" s="128">
        <v>0.11</v>
      </c>
      <c r="P321" s="128">
        <f>O321*H321</f>
        <v>10.358700000000001</v>
      </c>
      <c r="Q321" s="128">
        <v>0</v>
      </c>
      <c r="R321" s="128">
        <f>Q321*H321</f>
        <v>0</v>
      </c>
      <c r="S321" s="128">
        <v>0</v>
      </c>
      <c r="T321" s="129">
        <f>S321*H321</f>
        <v>0</v>
      </c>
      <c r="AR321" s="130" t="s">
        <v>133</v>
      </c>
      <c r="AT321" s="130" t="s">
        <v>128</v>
      </c>
      <c r="AU321" s="130" t="s">
        <v>76</v>
      </c>
      <c r="AY321" s="18" t="s">
        <v>126</v>
      </c>
      <c r="BE321" s="131">
        <f>IF(N321="základní",J321,0)</f>
        <v>94.17</v>
      </c>
      <c r="BF321" s="131">
        <f>IF(N321="snížená",J321,0)</f>
        <v>0</v>
      </c>
      <c r="BG321" s="131">
        <f>IF(N321="zákl. přenesená",J321,0)</f>
        <v>0</v>
      </c>
      <c r="BH321" s="131">
        <f>IF(N321="sníž. přenesená",J321,0)</f>
        <v>0</v>
      </c>
      <c r="BI321" s="131">
        <f>IF(N321="nulová",J321,0)</f>
        <v>0</v>
      </c>
      <c r="BJ321" s="18" t="s">
        <v>74</v>
      </c>
      <c r="BK321" s="131">
        <f>ROUND(I321*H321,2)</f>
        <v>94.17</v>
      </c>
      <c r="BL321" s="18" t="s">
        <v>133</v>
      </c>
      <c r="BM321" s="130" t="s">
        <v>438</v>
      </c>
    </row>
    <row r="322" spans="2:65" s="13" customFormat="1" ht="11.25" x14ac:dyDescent="0.2">
      <c r="B322" s="141"/>
      <c r="D322" s="136" t="s">
        <v>137</v>
      </c>
      <c r="E322" s="142" t="s">
        <v>17</v>
      </c>
      <c r="F322" s="143" t="s">
        <v>439</v>
      </c>
      <c r="H322" s="144">
        <v>94.17</v>
      </c>
      <c r="L322" s="141"/>
      <c r="M322" s="145"/>
      <c r="T322" s="146"/>
      <c r="AT322" s="142" t="s">
        <v>137</v>
      </c>
      <c r="AU322" s="142" t="s">
        <v>76</v>
      </c>
      <c r="AV322" s="13" t="s">
        <v>76</v>
      </c>
      <c r="AW322" s="13" t="s">
        <v>28</v>
      </c>
      <c r="AX322" s="13" t="s">
        <v>74</v>
      </c>
      <c r="AY322" s="142" t="s">
        <v>126</v>
      </c>
    </row>
    <row r="323" spans="2:65" s="1" customFormat="1" ht="16.5" customHeight="1" x14ac:dyDescent="0.2">
      <c r="B323" s="30"/>
      <c r="C323" s="159" t="s">
        <v>440</v>
      </c>
      <c r="D323" s="159" t="s">
        <v>192</v>
      </c>
      <c r="E323" s="160" t="s">
        <v>441</v>
      </c>
      <c r="F323" s="161" t="s">
        <v>442</v>
      </c>
      <c r="G323" s="162" t="s">
        <v>286</v>
      </c>
      <c r="H323" s="163">
        <v>108.29600000000001</v>
      </c>
      <c r="I323" s="164">
        <v>1</v>
      </c>
      <c r="J323" s="164">
        <f>ROUND(I323*H323,2)</f>
        <v>108.3</v>
      </c>
      <c r="K323" s="161" t="s">
        <v>132</v>
      </c>
      <c r="L323" s="165"/>
      <c r="M323" s="166" t="s">
        <v>17</v>
      </c>
      <c r="N323" s="167" t="s">
        <v>37</v>
      </c>
      <c r="O323" s="128">
        <v>0</v>
      </c>
      <c r="P323" s="128">
        <f>O323*H323</f>
        <v>0</v>
      </c>
      <c r="Q323" s="128">
        <v>3.0000000000000001E-5</v>
      </c>
      <c r="R323" s="128">
        <f>Q323*H323</f>
        <v>3.2488800000000004E-3</v>
      </c>
      <c r="S323" s="128">
        <v>0</v>
      </c>
      <c r="T323" s="129">
        <f>S323*H323</f>
        <v>0</v>
      </c>
      <c r="AR323" s="130" t="s">
        <v>182</v>
      </c>
      <c r="AT323" s="130" t="s">
        <v>192</v>
      </c>
      <c r="AU323" s="130" t="s">
        <v>76</v>
      </c>
      <c r="AY323" s="18" t="s">
        <v>126</v>
      </c>
      <c r="BE323" s="131">
        <f>IF(N323="základní",J323,0)</f>
        <v>108.3</v>
      </c>
      <c r="BF323" s="131">
        <f>IF(N323="snížená",J323,0)</f>
        <v>0</v>
      </c>
      <c r="BG323" s="131">
        <f>IF(N323="zákl. přenesená",J323,0)</f>
        <v>0</v>
      </c>
      <c r="BH323" s="131">
        <f>IF(N323="sníž. přenesená",J323,0)</f>
        <v>0</v>
      </c>
      <c r="BI323" s="131">
        <f>IF(N323="nulová",J323,0)</f>
        <v>0</v>
      </c>
      <c r="BJ323" s="18" t="s">
        <v>74</v>
      </c>
      <c r="BK323" s="131">
        <f>ROUND(I323*H323,2)</f>
        <v>108.3</v>
      </c>
      <c r="BL323" s="18" t="s">
        <v>133</v>
      </c>
      <c r="BM323" s="130" t="s">
        <v>443</v>
      </c>
    </row>
    <row r="324" spans="2:65" s="13" customFormat="1" ht="11.25" x14ac:dyDescent="0.2">
      <c r="B324" s="141"/>
      <c r="D324" s="136" t="s">
        <v>137</v>
      </c>
      <c r="F324" s="143" t="s">
        <v>444</v>
      </c>
      <c r="H324" s="144">
        <v>108.29600000000001</v>
      </c>
      <c r="L324" s="141"/>
      <c r="M324" s="145"/>
      <c r="T324" s="146"/>
      <c r="AT324" s="142" t="s">
        <v>137</v>
      </c>
      <c r="AU324" s="142" t="s">
        <v>76</v>
      </c>
      <c r="AV324" s="13" t="s">
        <v>76</v>
      </c>
      <c r="AW324" s="13" t="s">
        <v>4</v>
      </c>
      <c r="AX324" s="13" t="s">
        <v>74</v>
      </c>
      <c r="AY324" s="142" t="s">
        <v>126</v>
      </c>
    </row>
    <row r="325" spans="2:65" s="1" customFormat="1" ht="16.5" customHeight="1" x14ac:dyDescent="0.2">
      <c r="B325" s="30"/>
      <c r="C325" s="120" t="s">
        <v>445</v>
      </c>
      <c r="D325" s="120" t="s">
        <v>128</v>
      </c>
      <c r="E325" s="121" t="s">
        <v>446</v>
      </c>
      <c r="F325" s="122" t="s">
        <v>447</v>
      </c>
      <c r="G325" s="123" t="s">
        <v>131</v>
      </c>
      <c r="H325" s="124">
        <v>365.3</v>
      </c>
      <c r="I325" s="125">
        <v>1</v>
      </c>
      <c r="J325" s="125">
        <f>ROUND(I325*H325,2)</f>
        <v>365.3</v>
      </c>
      <c r="K325" s="122" t="s">
        <v>132</v>
      </c>
      <c r="L325" s="30"/>
      <c r="M325" s="126" t="s">
        <v>17</v>
      </c>
      <c r="N325" s="127" t="s">
        <v>37</v>
      </c>
      <c r="O325" s="128">
        <v>0.104</v>
      </c>
      <c r="P325" s="128">
        <f>O325*H325</f>
        <v>37.991199999999999</v>
      </c>
      <c r="Q325" s="128">
        <v>2.5999999999999998E-4</v>
      </c>
      <c r="R325" s="128">
        <f>Q325*H325</f>
        <v>9.4977999999999993E-2</v>
      </c>
      <c r="S325" s="128">
        <v>0</v>
      </c>
      <c r="T325" s="129">
        <f>S325*H325</f>
        <v>0</v>
      </c>
      <c r="AR325" s="130" t="s">
        <v>133</v>
      </c>
      <c r="AT325" s="130" t="s">
        <v>128</v>
      </c>
      <c r="AU325" s="130" t="s">
        <v>76</v>
      </c>
      <c r="AY325" s="18" t="s">
        <v>126</v>
      </c>
      <c r="BE325" s="131">
        <f>IF(N325="základní",J325,0)</f>
        <v>365.3</v>
      </c>
      <c r="BF325" s="131">
        <f>IF(N325="snížená",J325,0)</f>
        <v>0</v>
      </c>
      <c r="BG325" s="131">
        <f>IF(N325="zákl. přenesená",J325,0)</f>
        <v>0</v>
      </c>
      <c r="BH325" s="131">
        <f>IF(N325="sníž. přenesená",J325,0)</f>
        <v>0</v>
      </c>
      <c r="BI325" s="131">
        <f>IF(N325="nulová",J325,0)</f>
        <v>0</v>
      </c>
      <c r="BJ325" s="18" t="s">
        <v>74</v>
      </c>
      <c r="BK325" s="131">
        <f>ROUND(I325*H325,2)</f>
        <v>365.3</v>
      </c>
      <c r="BL325" s="18" t="s">
        <v>133</v>
      </c>
      <c r="BM325" s="130" t="s">
        <v>448</v>
      </c>
    </row>
    <row r="326" spans="2:65" s="1" customFormat="1" ht="11.25" x14ac:dyDescent="0.2">
      <c r="B326" s="30"/>
      <c r="D326" s="132" t="s">
        <v>135</v>
      </c>
      <c r="F326" s="133" t="s">
        <v>449</v>
      </c>
      <c r="L326" s="30"/>
      <c r="M326" s="134"/>
      <c r="T326" s="51"/>
      <c r="AT326" s="18" t="s">
        <v>135</v>
      </c>
      <c r="AU326" s="18" t="s">
        <v>76</v>
      </c>
    </row>
    <row r="327" spans="2:65" s="12" customFormat="1" ht="11.25" x14ac:dyDescent="0.2">
      <c r="B327" s="135"/>
      <c r="D327" s="136" t="s">
        <v>137</v>
      </c>
      <c r="E327" s="137" t="s">
        <v>17</v>
      </c>
      <c r="F327" s="138" t="s">
        <v>301</v>
      </c>
      <c r="H327" s="137" t="s">
        <v>17</v>
      </c>
      <c r="L327" s="135"/>
      <c r="M327" s="139"/>
      <c r="T327" s="140"/>
      <c r="AT327" s="137" t="s">
        <v>137</v>
      </c>
      <c r="AU327" s="137" t="s">
        <v>76</v>
      </c>
      <c r="AV327" s="12" t="s">
        <v>74</v>
      </c>
      <c r="AW327" s="12" t="s">
        <v>28</v>
      </c>
      <c r="AX327" s="12" t="s">
        <v>66</v>
      </c>
      <c r="AY327" s="137" t="s">
        <v>126</v>
      </c>
    </row>
    <row r="328" spans="2:65" s="13" customFormat="1" ht="22.5" x14ac:dyDescent="0.2">
      <c r="B328" s="141"/>
      <c r="D328" s="136" t="s">
        <v>137</v>
      </c>
      <c r="E328" s="142" t="s">
        <v>17</v>
      </c>
      <c r="F328" s="143" t="s">
        <v>450</v>
      </c>
      <c r="H328" s="144">
        <v>252.5</v>
      </c>
      <c r="L328" s="141"/>
      <c r="M328" s="145"/>
      <c r="T328" s="146"/>
      <c r="AT328" s="142" t="s">
        <v>137</v>
      </c>
      <c r="AU328" s="142" t="s">
        <v>76</v>
      </c>
      <c r="AV328" s="13" t="s">
        <v>76</v>
      </c>
      <c r="AW328" s="13" t="s">
        <v>28</v>
      </c>
      <c r="AX328" s="13" t="s">
        <v>66</v>
      </c>
      <c r="AY328" s="142" t="s">
        <v>126</v>
      </c>
    </row>
    <row r="329" spans="2:65" s="13" customFormat="1" ht="11.25" x14ac:dyDescent="0.2">
      <c r="B329" s="141"/>
      <c r="D329" s="136" t="s">
        <v>137</v>
      </c>
      <c r="E329" s="142" t="s">
        <v>17</v>
      </c>
      <c r="F329" s="143" t="s">
        <v>422</v>
      </c>
      <c r="H329" s="144">
        <v>-1</v>
      </c>
      <c r="L329" s="141"/>
      <c r="M329" s="145"/>
      <c r="T329" s="146"/>
      <c r="AT329" s="142" t="s">
        <v>137</v>
      </c>
      <c r="AU329" s="142" t="s">
        <v>76</v>
      </c>
      <c r="AV329" s="13" t="s">
        <v>76</v>
      </c>
      <c r="AW329" s="13" t="s">
        <v>28</v>
      </c>
      <c r="AX329" s="13" t="s">
        <v>66</v>
      </c>
      <c r="AY329" s="142" t="s">
        <v>126</v>
      </c>
    </row>
    <row r="330" spans="2:65" s="13" customFormat="1" ht="11.25" x14ac:dyDescent="0.2">
      <c r="B330" s="141"/>
      <c r="D330" s="136" t="s">
        <v>137</v>
      </c>
      <c r="E330" s="142" t="s">
        <v>17</v>
      </c>
      <c r="F330" s="143" t="s">
        <v>451</v>
      </c>
      <c r="H330" s="144">
        <v>-4.5999999999999996</v>
      </c>
      <c r="L330" s="141"/>
      <c r="M330" s="145"/>
      <c r="T330" s="146"/>
      <c r="AT330" s="142" t="s">
        <v>137</v>
      </c>
      <c r="AU330" s="142" t="s">
        <v>76</v>
      </c>
      <c r="AV330" s="13" t="s">
        <v>76</v>
      </c>
      <c r="AW330" s="13" t="s">
        <v>28</v>
      </c>
      <c r="AX330" s="13" t="s">
        <v>66</v>
      </c>
      <c r="AY330" s="142" t="s">
        <v>126</v>
      </c>
    </row>
    <row r="331" spans="2:65" s="13" customFormat="1" ht="11.25" x14ac:dyDescent="0.2">
      <c r="B331" s="141"/>
      <c r="D331" s="136" t="s">
        <v>137</v>
      </c>
      <c r="E331" s="142" t="s">
        <v>17</v>
      </c>
      <c r="F331" s="143" t="s">
        <v>452</v>
      </c>
      <c r="H331" s="144">
        <v>-11.04</v>
      </c>
      <c r="L331" s="141"/>
      <c r="M331" s="145"/>
      <c r="T331" s="146"/>
      <c r="AT331" s="142" t="s">
        <v>137</v>
      </c>
      <c r="AU331" s="142" t="s">
        <v>76</v>
      </c>
      <c r="AV331" s="13" t="s">
        <v>76</v>
      </c>
      <c r="AW331" s="13" t="s">
        <v>28</v>
      </c>
      <c r="AX331" s="13" t="s">
        <v>66</v>
      </c>
      <c r="AY331" s="142" t="s">
        <v>126</v>
      </c>
    </row>
    <row r="332" spans="2:65" s="13" customFormat="1" ht="11.25" x14ac:dyDescent="0.2">
      <c r="B332" s="141"/>
      <c r="D332" s="136" t="s">
        <v>137</v>
      </c>
      <c r="E332" s="142" t="s">
        <v>17</v>
      </c>
      <c r="F332" s="143" t="s">
        <v>453</v>
      </c>
      <c r="H332" s="144">
        <v>-6.67</v>
      </c>
      <c r="L332" s="141"/>
      <c r="M332" s="145"/>
      <c r="T332" s="146"/>
      <c r="AT332" s="142" t="s">
        <v>137</v>
      </c>
      <c r="AU332" s="142" t="s">
        <v>76</v>
      </c>
      <c r="AV332" s="13" t="s">
        <v>76</v>
      </c>
      <c r="AW332" s="13" t="s">
        <v>28</v>
      </c>
      <c r="AX332" s="13" t="s">
        <v>66</v>
      </c>
      <c r="AY332" s="142" t="s">
        <v>126</v>
      </c>
    </row>
    <row r="333" spans="2:65" s="13" customFormat="1" ht="11.25" x14ac:dyDescent="0.2">
      <c r="B333" s="141"/>
      <c r="D333" s="136" t="s">
        <v>137</v>
      </c>
      <c r="E333" s="142" t="s">
        <v>17</v>
      </c>
      <c r="F333" s="143" t="s">
        <v>454</v>
      </c>
      <c r="H333" s="144">
        <v>9.9589999999999996</v>
      </c>
      <c r="L333" s="141"/>
      <c r="M333" s="145"/>
      <c r="T333" s="146"/>
      <c r="AT333" s="142" t="s">
        <v>137</v>
      </c>
      <c r="AU333" s="142" t="s">
        <v>76</v>
      </c>
      <c r="AV333" s="13" t="s">
        <v>76</v>
      </c>
      <c r="AW333" s="13" t="s">
        <v>28</v>
      </c>
      <c r="AX333" s="13" t="s">
        <v>66</v>
      </c>
      <c r="AY333" s="142" t="s">
        <v>126</v>
      </c>
    </row>
    <row r="334" spans="2:65" s="13" customFormat="1" ht="11.25" x14ac:dyDescent="0.2">
      <c r="B334" s="141"/>
      <c r="D334" s="136" t="s">
        <v>137</v>
      </c>
      <c r="E334" s="142" t="s">
        <v>17</v>
      </c>
      <c r="F334" s="143" t="s">
        <v>455</v>
      </c>
      <c r="H334" s="144">
        <v>-22</v>
      </c>
      <c r="L334" s="141"/>
      <c r="M334" s="145"/>
      <c r="T334" s="146"/>
      <c r="AT334" s="142" t="s">
        <v>137</v>
      </c>
      <c r="AU334" s="142" t="s">
        <v>76</v>
      </c>
      <c r="AV334" s="13" t="s">
        <v>76</v>
      </c>
      <c r="AW334" s="13" t="s">
        <v>28</v>
      </c>
      <c r="AX334" s="13" t="s">
        <v>66</v>
      </c>
      <c r="AY334" s="142" t="s">
        <v>126</v>
      </c>
    </row>
    <row r="335" spans="2:65" s="13" customFormat="1" ht="11.25" x14ac:dyDescent="0.2">
      <c r="B335" s="141"/>
      <c r="D335" s="136" t="s">
        <v>137</v>
      </c>
      <c r="E335" s="142" t="s">
        <v>17</v>
      </c>
      <c r="F335" s="143" t="s">
        <v>456</v>
      </c>
      <c r="H335" s="144">
        <v>-3.08</v>
      </c>
      <c r="L335" s="141"/>
      <c r="M335" s="145"/>
      <c r="T335" s="146"/>
      <c r="AT335" s="142" t="s">
        <v>137</v>
      </c>
      <c r="AU335" s="142" t="s">
        <v>76</v>
      </c>
      <c r="AV335" s="13" t="s">
        <v>76</v>
      </c>
      <c r="AW335" s="13" t="s">
        <v>28</v>
      </c>
      <c r="AX335" s="13" t="s">
        <v>66</v>
      </c>
      <c r="AY335" s="142" t="s">
        <v>126</v>
      </c>
    </row>
    <row r="336" spans="2:65" s="13" customFormat="1" ht="11.25" x14ac:dyDescent="0.2">
      <c r="B336" s="141"/>
      <c r="D336" s="136" t="s">
        <v>137</v>
      </c>
      <c r="E336" s="142" t="s">
        <v>17</v>
      </c>
      <c r="F336" s="143" t="s">
        <v>457</v>
      </c>
      <c r="H336" s="144">
        <v>-29.49</v>
      </c>
      <c r="L336" s="141"/>
      <c r="M336" s="145"/>
      <c r="T336" s="146"/>
      <c r="AT336" s="142" t="s">
        <v>137</v>
      </c>
      <c r="AU336" s="142" t="s">
        <v>76</v>
      </c>
      <c r="AV336" s="13" t="s">
        <v>76</v>
      </c>
      <c r="AW336" s="13" t="s">
        <v>28</v>
      </c>
      <c r="AX336" s="13" t="s">
        <v>66</v>
      </c>
      <c r="AY336" s="142" t="s">
        <v>126</v>
      </c>
    </row>
    <row r="337" spans="2:65" s="14" customFormat="1" ht="11.25" x14ac:dyDescent="0.2">
      <c r="B337" s="147"/>
      <c r="D337" s="136" t="s">
        <v>137</v>
      </c>
      <c r="E337" s="148" t="s">
        <v>17</v>
      </c>
      <c r="F337" s="149" t="s">
        <v>154</v>
      </c>
      <c r="H337" s="150">
        <v>184.57900000000001</v>
      </c>
      <c r="L337" s="147"/>
      <c r="M337" s="151"/>
      <c r="T337" s="152"/>
      <c r="AT337" s="148" t="s">
        <v>137</v>
      </c>
      <c r="AU337" s="148" t="s">
        <v>76</v>
      </c>
      <c r="AV337" s="14" t="s">
        <v>146</v>
      </c>
      <c r="AW337" s="14" t="s">
        <v>28</v>
      </c>
      <c r="AX337" s="14" t="s">
        <v>66</v>
      </c>
      <c r="AY337" s="148" t="s">
        <v>126</v>
      </c>
    </row>
    <row r="338" spans="2:65" s="12" customFormat="1" ht="11.25" x14ac:dyDescent="0.2">
      <c r="B338" s="135"/>
      <c r="D338" s="136" t="s">
        <v>137</v>
      </c>
      <c r="E338" s="137" t="s">
        <v>17</v>
      </c>
      <c r="F338" s="138" t="s">
        <v>304</v>
      </c>
      <c r="H338" s="137" t="s">
        <v>17</v>
      </c>
      <c r="L338" s="135"/>
      <c r="M338" s="139"/>
      <c r="T338" s="140"/>
      <c r="AT338" s="137" t="s">
        <v>137</v>
      </c>
      <c r="AU338" s="137" t="s">
        <v>76</v>
      </c>
      <c r="AV338" s="12" t="s">
        <v>74</v>
      </c>
      <c r="AW338" s="12" t="s">
        <v>28</v>
      </c>
      <c r="AX338" s="12" t="s">
        <v>66</v>
      </c>
      <c r="AY338" s="137" t="s">
        <v>126</v>
      </c>
    </row>
    <row r="339" spans="2:65" s="13" customFormat="1" ht="11.25" x14ac:dyDescent="0.2">
      <c r="B339" s="141"/>
      <c r="D339" s="136" t="s">
        <v>137</v>
      </c>
      <c r="E339" s="142" t="s">
        <v>17</v>
      </c>
      <c r="F339" s="143" t="s">
        <v>458</v>
      </c>
      <c r="H339" s="144">
        <v>15.525</v>
      </c>
      <c r="L339" s="141"/>
      <c r="M339" s="145"/>
      <c r="T339" s="146"/>
      <c r="AT339" s="142" t="s">
        <v>137</v>
      </c>
      <c r="AU339" s="142" t="s">
        <v>76</v>
      </c>
      <c r="AV339" s="13" t="s">
        <v>76</v>
      </c>
      <c r="AW339" s="13" t="s">
        <v>28</v>
      </c>
      <c r="AX339" s="13" t="s">
        <v>66</v>
      </c>
      <c r="AY339" s="142" t="s">
        <v>126</v>
      </c>
    </row>
    <row r="340" spans="2:65" s="13" customFormat="1" ht="11.25" x14ac:dyDescent="0.2">
      <c r="B340" s="141"/>
      <c r="D340" s="136" t="s">
        <v>137</v>
      </c>
      <c r="E340" s="142" t="s">
        <v>17</v>
      </c>
      <c r="F340" s="143" t="s">
        <v>459</v>
      </c>
      <c r="H340" s="144">
        <v>16.704000000000001</v>
      </c>
      <c r="L340" s="141"/>
      <c r="M340" s="145"/>
      <c r="T340" s="146"/>
      <c r="AT340" s="142" t="s">
        <v>137</v>
      </c>
      <c r="AU340" s="142" t="s">
        <v>76</v>
      </c>
      <c r="AV340" s="13" t="s">
        <v>76</v>
      </c>
      <c r="AW340" s="13" t="s">
        <v>28</v>
      </c>
      <c r="AX340" s="13" t="s">
        <v>66</v>
      </c>
      <c r="AY340" s="142" t="s">
        <v>126</v>
      </c>
    </row>
    <row r="341" spans="2:65" s="13" customFormat="1" ht="22.5" x14ac:dyDescent="0.2">
      <c r="B341" s="141"/>
      <c r="D341" s="136" t="s">
        <v>137</v>
      </c>
      <c r="E341" s="142" t="s">
        <v>17</v>
      </c>
      <c r="F341" s="143" t="s">
        <v>460</v>
      </c>
      <c r="H341" s="144">
        <v>204.74</v>
      </c>
      <c r="L341" s="141"/>
      <c r="M341" s="145"/>
      <c r="T341" s="146"/>
      <c r="AT341" s="142" t="s">
        <v>137</v>
      </c>
      <c r="AU341" s="142" t="s">
        <v>76</v>
      </c>
      <c r="AV341" s="13" t="s">
        <v>76</v>
      </c>
      <c r="AW341" s="13" t="s">
        <v>28</v>
      </c>
      <c r="AX341" s="13" t="s">
        <v>66</v>
      </c>
      <c r="AY341" s="142" t="s">
        <v>126</v>
      </c>
    </row>
    <row r="342" spans="2:65" s="13" customFormat="1" ht="11.25" x14ac:dyDescent="0.2">
      <c r="B342" s="141"/>
      <c r="D342" s="136" t="s">
        <v>137</v>
      </c>
      <c r="E342" s="142" t="s">
        <v>17</v>
      </c>
      <c r="F342" s="143" t="s">
        <v>461</v>
      </c>
      <c r="H342" s="144">
        <v>4.1760000000000002</v>
      </c>
      <c r="L342" s="141"/>
      <c r="M342" s="145"/>
      <c r="T342" s="146"/>
      <c r="AT342" s="142" t="s">
        <v>137</v>
      </c>
      <c r="AU342" s="142" t="s">
        <v>76</v>
      </c>
      <c r="AV342" s="13" t="s">
        <v>76</v>
      </c>
      <c r="AW342" s="13" t="s">
        <v>28</v>
      </c>
      <c r="AX342" s="13" t="s">
        <v>66</v>
      </c>
      <c r="AY342" s="142" t="s">
        <v>126</v>
      </c>
    </row>
    <row r="343" spans="2:65" s="13" customFormat="1" ht="11.25" x14ac:dyDescent="0.2">
      <c r="B343" s="141"/>
      <c r="D343" s="136" t="s">
        <v>137</v>
      </c>
      <c r="E343" s="142" t="s">
        <v>17</v>
      </c>
      <c r="F343" s="143" t="s">
        <v>309</v>
      </c>
      <c r="H343" s="144">
        <v>-0.5</v>
      </c>
      <c r="L343" s="141"/>
      <c r="M343" s="145"/>
      <c r="T343" s="146"/>
      <c r="AT343" s="142" t="s">
        <v>137</v>
      </c>
      <c r="AU343" s="142" t="s">
        <v>76</v>
      </c>
      <c r="AV343" s="13" t="s">
        <v>76</v>
      </c>
      <c r="AW343" s="13" t="s">
        <v>28</v>
      </c>
      <c r="AX343" s="13" t="s">
        <v>66</v>
      </c>
      <c r="AY343" s="142" t="s">
        <v>126</v>
      </c>
    </row>
    <row r="344" spans="2:65" s="13" customFormat="1" ht="11.25" x14ac:dyDescent="0.2">
      <c r="B344" s="141"/>
      <c r="D344" s="136" t="s">
        <v>137</v>
      </c>
      <c r="E344" s="142" t="s">
        <v>17</v>
      </c>
      <c r="F344" s="143" t="s">
        <v>308</v>
      </c>
      <c r="H344" s="144">
        <v>-8</v>
      </c>
      <c r="L344" s="141"/>
      <c r="M344" s="145"/>
      <c r="T344" s="146"/>
      <c r="AT344" s="142" t="s">
        <v>137</v>
      </c>
      <c r="AU344" s="142" t="s">
        <v>76</v>
      </c>
      <c r="AV344" s="13" t="s">
        <v>76</v>
      </c>
      <c r="AW344" s="13" t="s">
        <v>28</v>
      </c>
      <c r="AX344" s="13" t="s">
        <v>66</v>
      </c>
      <c r="AY344" s="142" t="s">
        <v>126</v>
      </c>
    </row>
    <row r="345" spans="2:65" s="13" customFormat="1" ht="11.25" x14ac:dyDescent="0.2">
      <c r="B345" s="141"/>
      <c r="D345" s="136" t="s">
        <v>137</v>
      </c>
      <c r="E345" s="142" t="s">
        <v>17</v>
      </c>
      <c r="F345" s="143" t="s">
        <v>433</v>
      </c>
      <c r="H345" s="144">
        <v>6.21</v>
      </c>
      <c r="L345" s="141"/>
      <c r="M345" s="145"/>
      <c r="T345" s="146"/>
      <c r="AT345" s="142" t="s">
        <v>137</v>
      </c>
      <c r="AU345" s="142" t="s">
        <v>76</v>
      </c>
      <c r="AV345" s="13" t="s">
        <v>76</v>
      </c>
      <c r="AW345" s="13" t="s">
        <v>28</v>
      </c>
      <c r="AX345" s="13" t="s">
        <v>66</v>
      </c>
      <c r="AY345" s="142" t="s">
        <v>126</v>
      </c>
    </row>
    <row r="346" spans="2:65" s="13" customFormat="1" ht="11.25" x14ac:dyDescent="0.2">
      <c r="B346" s="141"/>
      <c r="D346" s="136" t="s">
        <v>137</v>
      </c>
      <c r="E346" s="142" t="s">
        <v>17</v>
      </c>
      <c r="F346" s="143" t="s">
        <v>462</v>
      </c>
      <c r="H346" s="144">
        <v>-21.6</v>
      </c>
      <c r="L346" s="141"/>
      <c r="M346" s="145"/>
      <c r="T346" s="146"/>
      <c r="AT346" s="142" t="s">
        <v>137</v>
      </c>
      <c r="AU346" s="142" t="s">
        <v>76</v>
      </c>
      <c r="AV346" s="13" t="s">
        <v>76</v>
      </c>
      <c r="AW346" s="13" t="s">
        <v>28</v>
      </c>
      <c r="AX346" s="13" t="s">
        <v>66</v>
      </c>
      <c r="AY346" s="142" t="s">
        <v>126</v>
      </c>
    </row>
    <row r="347" spans="2:65" s="13" customFormat="1" ht="11.25" x14ac:dyDescent="0.2">
      <c r="B347" s="141"/>
      <c r="D347" s="136" t="s">
        <v>137</v>
      </c>
      <c r="E347" s="142" t="s">
        <v>17</v>
      </c>
      <c r="F347" s="143" t="s">
        <v>463</v>
      </c>
      <c r="H347" s="144">
        <v>-36.533999999999999</v>
      </c>
      <c r="L347" s="141"/>
      <c r="M347" s="145"/>
      <c r="T347" s="146"/>
      <c r="AT347" s="142" t="s">
        <v>137</v>
      </c>
      <c r="AU347" s="142" t="s">
        <v>76</v>
      </c>
      <c r="AV347" s="13" t="s">
        <v>76</v>
      </c>
      <c r="AW347" s="13" t="s">
        <v>28</v>
      </c>
      <c r="AX347" s="13" t="s">
        <v>66</v>
      </c>
      <c r="AY347" s="142" t="s">
        <v>126</v>
      </c>
    </row>
    <row r="348" spans="2:65" s="14" customFormat="1" ht="11.25" x14ac:dyDescent="0.2">
      <c r="B348" s="147"/>
      <c r="D348" s="136" t="s">
        <v>137</v>
      </c>
      <c r="E348" s="148" t="s">
        <v>17</v>
      </c>
      <c r="F348" s="149" t="s">
        <v>154</v>
      </c>
      <c r="H348" s="150">
        <v>180.721</v>
      </c>
      <c r="L348" s="147"/>
      <c r="M348" s="151"/>
      <c r="T348" s="152"/>
      <c r="AT348" s="148" t="s">
        <v>137</v>
      </c>
      <c r="AU348" s="148" t="s">
        <v>76</v>
      </c>
      <c r="AV348" s="14" t="s">
        <v>146</v>
      </c>
      <c r="AW348" s="14" t="s">
        <v>28</v>
      </c>
      <c r="AX348" s="14" t="s">
        <v>66</v>
      </c>
      <c r="AY348" s="148" t="s">
        <v>126</v>
      </c>
    </row>
    <row r="349" spans="2:65" s="15" customFormat="1" ht="11.25" x14ac:dyDescent="0.2">
      <c r="B349" s="153"/>
      <c r="D349" s="136" t="s">
        <v>137</v>
      </c>
      <c r="E349" s="154" t="s">
        <v>17</v>
      </c>
      <c r="F349" s="155" t="s">
        <v>157</v>
      </c>
      <c r="H349" s="156">
        <v>365.29999999999995</v>
      </c>
      <c r="L349" s="153"/>
      <c r="M349" s="157"/>
      <c r="T349" s="158"/>
      <c r="AT349" s="154" t="s">
        <v>137</v>
      </c>
      <c r="AU349" s="154" t="s">
        <v>76</v>
      </c>
      <c r="AV349" s="15" t="s">
        <v>133</v>
      </c>
      <c r="AW349" s="15" t="s">
        <v>28</v>
      </c>
      <c r="AX349" s="15" t="s">
        <v>74</v>
      </c>
      <c r="AY349" s="154" t="s">
        <v>126</v>
      </c>
    </row>
    <row r="350" spans="2:65" s="1" customFormat="1" ht="16.5" customHeight="1" x14ac:dyDescent="0.2">
      <c r="B350" s="30"/>
      <c r="C350" s="120" t="s">
        <v>464</v>
      </c>
      <c r="D350" s="120" t="s">
        <v>128</v>
      </c>
      <c r="E350" s="121" t="s">
        <v>465</v>
      </c>
      <c r="F350" s="122" t="s">
        <v>466</v>
      </c>
      <c r="G350" s="123" t="s">
        <v>131</v>
      </c>
      <c r="H350" s="124">
        <v>365.3</v>
      </c>
      <c r="I350" s="125">
        <v>1</v>
      </c>
      <c r="J350" s="125">
        <f>ROUND(I350*H350,2)</f>
        <v>365.3</v>
      </c>
      <c r="K350" s="122" t="s">
        <v>132</v>
      </c>
      <c r="L350" s="30"/>
      <c r="M350" s="126" t="s">
        <v>17</v>
      </c>
      <c r="N350" s="127" t="s">
        <v>37</v>
      </c>
      <c r="O350" s="128">
        <v>0.27200000000000002</v>
      </c>
      <c r="P350" s="128">
        <f>O350*H350</f>
        <v>99.36160000000001</v>
      </c>
      <c r="Q350" s="128">
        <v>4.0000000000000001E-3</v>
      </c>
      <c r="R350" s="128">
        <f>Q350*H350</f>
        <v>1.4612000000000001</v>
      </c>
      <c r="S350" s="128">
        <v>0</v>
      </c>
      <c r="T350" s="129">
        <f>S350*H350</f>
        <v>0</v>
      </c>
      <c r="AR350" s="130" t="s">
        <v>133</v>
      </c>
      <c r="AT350" s="130" t="s">
        <v>128</v>
      </c>
      <c r="AU350" s="130" t="s">
        <v>76</v>
      </c>
      <c r="AY350" s="18" t="s">
        <v>126</v>
      </c>
      <c r="BE350" s="131">
        <f>IF(N350="základní",J350,0)</f>
        <v>365.3</v>
      </c>
      <c r="BF350" s="131">
        <f>IF(N350="snížená",J350,0)</f>
        <v>0</v>
      </c>
      <c r="BG350" s="131">
        <f>IF(N350="zákl. přenesená",J350,0)</f>
        <v>0</v>
      </c>
      <c r="BH350" s="131">
        <f>IF(N350="sníž. přenesená",J350,0)</f>
        <v>0</v>
      </c>
      <c r="BI350" s="131">
        <f>IF(N350="nulová",J350,0)</f>
        <v>0</v>
      </c>
      <c r="BJ350" s="18" t="s">
        <v>74</v>
      </c>
      <c r="BK350" s="131">
        <f>ROUND(I350*H350,2)</f>
        <v>365.3</v>
      </c>
      <c r="BL350" s="18" t="s">
        <v>133</v>
      </c>
      <c r="BM350" s="130" t="s">
        <v>467</v>
      </c>
    </row>
    <row r="351" spans="2:65" s="1" customFormat="1" ht="11.25" x14ac:dyDescent="0.2">
      <c r="B351" s="30"/>
      <c r="D351" s="132" t="s">
        <v>135</v>
      </c>
      <c r="F351" s="133" t="s">
        <v>468</v>
      </c>
      <c r="L351" s="30"/>
      <c r="M351" s="134"/>
      <c r="T351" s="51"/>
      <c r="AT351" s="18" t="s">
        <v>135</v>
      </c>
      <c r="AU351" s="18" t="s">
        <v>76</v>
      </c>
    </row>
    <row r="352" spans="2:65" s="1" customFormat="1" ht="21.75" customHeight="1" x14ac:dyDescent="0.2">
      <c r="B352" s="30"/>
      <c r="C352" s="120" t="s">
        <v>469</v>
      </c>
      <c r="D352" s="120" t="s">
        <v>128</v>
      </c>
      <c r="E352" s="121" t="s">
        <v>470</v>
      </c>
      <c r="F352" s="122" t="s">
        <v>471</v>
      </c>
      <c r="G352" s="123" t="s">
        <v>131</v>
      </c>
      <c r="H352" s="124">
        <v>219.68600000000001</v>
      </c>
      <c r="I352" s="125">
        <v>1</v>
      </c>
      <c r="J352" s="125">
        <f>ROUND(I352*H352,2)</f>
        <v>219.69</v>
      </c>
      <c r="K352" s="122" t="s">
        <v>132</v>
      </c>
      <c r="L352" s="30"/>
      <c r="M352" s="126" t="s">
        <v>17</v>
      </c>
      <c r="N352" s="127" t="s">
        <v>37</v>
      </c>
      <c r="O352" s="128">
        <v>8.6999999999999994E-2</v>
      </c>
      <c r="P352" s="128">
        <f>O352*H352</f>
        <v>19.112682</v>
      </c>
      <c r="Q352" s="128">
        <v>7.3499999999999998E-3</v>
      </c>
      <c r="R352" s="128">
        <f>Q352*H352</f>
        <v>1.6146921000000001</v>
      </c>
      <c r="S352" s="128">
        <v>0</v>
      </c>
      <c r="T352" s="129">
        <f>S352*H352</f>
        <v>0</v>
      </c>
      <c r="AR352" s="130" t="s">
        <v>133</v>
      </c>
      <c r="AT352" s="130" t="s">
        <v>128</v>
      </c>
      <c r="AU352" s="130" t="s">
        <v>76</v>
      </c>
      <c r="AY352" s="18" t="s">
        <v>126</v>
      </c>
      <c r="BE352" s="131">
        <f>IF(N352="základní",J352,0)</f>
        <v>219.69</v>
      </c>
      <c r="BF352" s="131">
        <f>IF(N352="snížená",J352,0)</f>
        <v>0</v>
      </c>
      <c r="BG352" s="131">
        <f>IF(N352="zákl. přenesená",J352,0)</f>
        <v>0</v>
      </c>
      <c r="BH352" s="131">
        <f>IF(N352="sníž. přenesená",J352,0)</f>
        <v>0</v>
      </c>
      <c r="BI352" s="131">
        <f>IF(N352="nulová",J352,0)</f>
        <v>0</v>
      </c>
      <c r="BJ352" s="18" t="s">
        <v>74</v>
      </c>
      <c r="BK352" s="131">
        <f>ROUND(I352*H352,2)</f>
        <v>219.69</v>
      </c>
      <c r="BL352" s="18" t="s">
        <v>133</v>
      </c>
      <c r="BM352" s="130" t="s">
        <v>472</v>
      </c>
    </row>
    <row r="353" spans="2:65" s="1" customFormat="1" ht="11.25" x14ac:dyDescent="0.2">
      <c r="B353" s="30"/>
      <c r="D353" s="132" t="s">
        <v>135</v>
      </c>
      <c r="F353" s="133" t="s">
        <v>473</v>
      </c>
      <c r="L353" s="30"/>
      <c r="M353" s="134"/>
      <c r="T353" s="51"/>
      <c r="AT353" s="18" t="s">
        <v>135</v>
      </c>
      <c r="AU353" s="18" t="s">
        <v>76</v>
      </c>
    </row>
    <row r="354" spans="2:65" s="13" customFormat="1" ht="11.25" x14ac:dyDescent="0.2">
      <c r="B354" s="141"/>
      <c r="D354" s="136" t="s">
        <v>137</v>
      </c>
      <c r="E354" s="142" t="s">
        <v>17</v>
      </c>
      <c r="F354" s="143" t="s">
        <v>474</v>
      </c>
      <c r="H354" s="144">
        <v>117</v>
      </c>
      <c r="L354" s="141"/>
      <c r="M354" s="145"/>
      <c r="T354" s="146"/>
      <c r="AT354" s="142" t="s">
        <v>137</v>
      </c>
      <c r="AU354" s="142" t="s">
        <v>76</v>
      </c>
      <c r="AV354" s="13" t="s">
        <v>76</v>
      </c>
      <c r="AW354" s="13" t="s">
        <v>28</v>
      </c>
      <c r="AX354" s="13" t="s">
        <v>66</v>
      </c>
      <c r="AY354" s="142" t="s">
        <v>126</v>
      </c>
    </row>
    <row r="355" spans="2:65" s="13" customFormat="1" ht="11.25" x14ac:dyDescent="0.2">
      <c r="B355" s="141"/>
      <c r="D355" s="136" t="s">
        <v>137</v>
      </c>
      <c r="E355" s="142" t="s">
        <v>17</v>
      </c>
      <c r="F355" s="143" t="s">
        <v>475</v>
      </c>
      <c r="H355" s="144">
        <v>23.12</v>
      </c>
      <c r="L355" s="141"/>
      <c r="M355" s="145"/>
      <c r="T355" s="146"/>
      <c r="AT355" s="142" t="s">
        <v>137</v>
      </c>
      <c r="AU355" s="142" t="s">
        <v>76</v>
      </c>
      <c r="AV355" s="13" t="s">
        <v>76</v>
      </c>
      <c r="AW355" s="13" t="s">
        <v>28</v>
      </c>
      <c r="AX355" s="13" t="s">
        <v>66</v>
      </c>
      <c r="AY355" s="142" t="s">
        <v>126</v>
      </c>
    </row>
    <row r="356" spans="2:65" s="13" customFormat="1" ht="11.25" x14ac:dyDescent="0.2">
      <c r="B356" s="141"/>
      <c r="D356" s="136" t="s">
        <v>137</v>
      </c>
      <c r="E356" s="142" t="s">
        <v>17</v>
      </c>
      <c r="F356" s="143" t="s">
        <v>476</v>
      </c>
      <c r="H356" s="144">
        <v>93.38</v>
      </c>
      <c r="L356" s="141"/>
      <c r="M356" s="145"/>
      <c r="T356" s="146"/>
      <c r="AT356" s="142" t="s">
        <v>137</v>
      </c>
      <c r="AU356" s="142" t="s">
        <v>76</v>
      </c>
      <c r="AV356" s="13" t="s">
        <v>76</v>
      </c>
      <c r="AW356" s="13" t="s">
        <v>28</v>
      </c>
      <c r="AX356" s="13" t="s">
        <v>66</v>
      </c>
      <c r="AY356" s="142" t="s">
        <v>126</v>
      </c>
    </row>
    <row r="357" spans="2:65" s="13" customFormat="1" ht="11.25" x14ac:dyDescent="0.2">
      <c r="B357" s="141"/>
      <c r="D357" s="136" t="s">
        <v>137</v>
      </c>
      <c r="E357" s="142" t="s">
        <v>17</v>
      </c>
      <c r="F357" s="143" t="s">
        <v>477</v>
      </c>
      <c r="H357" s="144">
        <v>7.52</v>
      </c>
      <c r="L357" s="141"/>
      <c r="M357" s="145"/>
      <c r="T357" s="146"/>
      <c r="AT357" s="142" t="s">
        <v>137</v>
      </c>
      <c r="AU357" s="142" t="s">
        <v>76</v>
      </c>
      <c r="AV357" s="13" t="s">
        <v>76</v>
      </c>
      <c r="AW357" s="13" t="s">
        <v>28</v>
      </c>
      <c r="AX357" s="13" t="s">
        <v>66</v>
      </c>
      <c r="AY357" s="142" t="s">
        <v>126</v>
      </c>
    </row>
    <row r="358" spans="2:65" s="13" customFormat="1" ht="11.25" x14ac:dyDescent="0.2">
      <c r="B358" s="141"/>
      <c r="D358" s="136" t="s">
        <v>137</v>
      </c>
      <c r="E358" s="142" t="s">
        <v>17</v>
      </c>
      <c r="F358" s="143" t="s">
        <v>478</v>
      </c>
      <c r="H358" s="144">
        <v>-1.5</v>
      </c>
      <c r="L358" s="141"/>
      <c r="M358" s="145"/>
      <c r="T358" s="146"/>
      <c r="AT358" s="142" t="s">
        <v>137</v>
      </c>
      <c r="AU358" s="142" t="s">
        <v>76</v>
      </c>
      <c r="AV358" s="13" t="s">
        <v>76</v>
      </c>
      <c r="AW358" s="13" t="s">
        <v>28</v>
      </c>
      <c r="AX358" s="13" t="s">
        <v>66</v>
      </c>
      <c r="AY358" s="142" t="s">
        <v>126</v>
      </c>
    </row>
    <row r="359" spans="2:65" s="13" customFormat="1" ht="11.25" x14ac:dyDescent="0.2">
      <c r="B359" s="141"/>
      <c r="D359" s="136" t="s">
        <v>137</v>
      </c>
      <c r="E359" s="142" t="s">
        <v>17</v>
      </c>
      <c r="F359" s="143" t="s">
        <v>308</v>
      </c>
      <c r="H359" s="144">
        <v>-8</v>
      </c>
      <c r="L359" s="141"/>
      <c r="M359" s="145"/>
      <c r="T359" s="146"/>
      <c r="AT359" s="142" t="s">
        <v>137</v>
      </c>
      <c r="AU359" s="142" t="s">
        <v>76</v>
      </c>
      <c r="AV359" s="13" t="s">
        <v>76</v>
      </c>
      <c r="AW359" s="13" t="s">
        <v>28</v>
      </c>
      <c r="AX359" s="13" t="s">
        <v>66</v>
      </c>
      <c r="AY359" s="142" t="s">
        <v>126</v>
      </c>
    </row>
    <row r="360" spans="2:65" s="13" customFormat="1" ht="11.25" x14ac:dyDescent="0.2">
      <c r="B360" s="141"/>
      <c r="D360" s="136" t="s">
        <v>137</v>
      </c>
      <c r="E360" s="142" t="s">
        <v>17</v>
      </c>
      <c r="F360" s="143" t="s">
        <v>451</v>
      </c>
      <c r="H360" s="144">
        <v>-4.5999999999999996</v>
      </c>
      <c r="L360" s="141"/>
      <c r="M360" s="145"/>
      <c r="T360" s="146"/>
      <c r="AT360" s="142" t="s">
        <v>137</v>
      </c>
      <c r="AU360" s="142" t="s">
        <v>76</v>
      </c>
      <c r="AV360" s="13" t="s">
        <v>76</v>
      </c>
      <c r="AW360" s="13" t="s">
        <v>28</v>
      </c>
      <c r="AX360" s="13" t="s">
        <v>66</v>
      </c>
      <c r="AY360" s="142" t="s">
        <v>126</v>
      </c>
    </row>
    <row r="361" spans="2:65" s="13" customFormat="1" ht="11.25" x14ac:dyDescent="0.2">
      <c r="B361" s="141"/>
      <c r="D361" s="136" t="s">
        <v>137</v>
      </c>
      <c r="E361" s="142" t="s">
        <v>17</v>
      </c>
      <c r="F361" s="143" t="s">
        <v>452</v>
      </c>
      <c r="H361" s="144">
        <v>-11.04</v>
      </c>
      <c r="L361" s="141"/>
      <c r="M361" s="145"/>
      <c r="T361" s="146"/>
      <c r="AT361" s="142" t="s">
        <v>137</v>
      </c>
      <c r="AU361" s="142" t="s">
        <v>76</v>
      </c>
      <c r="AV361" s="13" t="s">
        <v>76</v>
      </c>
      <c r="AW361" s="13" t="s">
        <v>28</v>
      </c>
      <c r="AX361" s="13" t="s">
        <v>66</v>
      </c>
      <c r="AY361" s="142" t="s">
        <v>126</v>
      </c>
    </row>
    <row r="362" spans="2:65" s="13" customFormat="1" ht="11.25" x14ac:dyDescent="0.2">
      <c r="B362" s="141"/>
      <c r="D362" s="136" t="s">
        <v>137</v>
      </c>
      <c r="E362" s="142" t="s">
        <v>17</v>
      </c>
      <c r="F362" s="143" t="s">
        <v>453</v>
      </c>
      <c r="H362" s="144">
        <v>-6.67</v>
      </c>
      <c r="L362" s="141"/>
      <c r="M362" s="145"/>
      <c r="T362" s="146"/>
      <c r="AT362" s="142" t="s">
        <v>137</v>
      </c>
      <c r="AU362" s="142" t="s">
        <v>76</v>
      </c>
      <c r="AV362" s="13" t="s">
        <v>76</v>
      </c>
      <c r="AW362" s="13" t="s">
        <v>28</v>
      </c>
      <c r="AX362" s="13" t="s">
        <v>66</v>
      </c>
      <c r="AY362" s="142" t="s">
        <v>126</v>
      </c>
    </row>
    <row r="363" spans="2:65" s="13" customFormat="1" ht="11.25" x14ac:dyDescent="0.2">
      <c r="B363" s="141"/>
      <c r="D363" s="136" t="s">
        <v>137</v>
      </c>
      <c r="E363" s="142" t="s">
        <v>17</v>
      </c>
      <c r="F363" s="143" t="s">
        <v>479</v>
      </c>
      <c r="H363" s="144">
        <v>1.62</v>
      </c>
      <c r="L363" s="141"/>
      <c r="M363" s="145"/>
      <c r="T363" s="146"/>
      <c r="AT363" s="142" t="s">
        <v>137</v>
      </c>
      <c r="AU363" s="142" t="s">
        <v>76</v>
      </c>
      <c r="AV363" s="13" t="s">
        <v>76</v>
      </c>
      <c r="AW363" s="13" t="s">
        <v>28</v>
      </c>
      <c r="AX363" s="13" t="s">
        <v>66</v>
      </c>
      <c r="AY363" s="142" t="s">
        <v>126</v>
      </c>
    </row>
    <row r="364" spans="2:65" s="13" customFormat="1" ht="11.25" x14ac:dyDescent="0.2">
      <c r="B364" s="141"/>
      <c r="D364" s="136" t="s">
        <v>137</v>
      </c>
      <c r="E364" s="142" t="s">
        <v>17</v>
      </c>
      <c r="F364" s="143" t="s">
        <v>480</v>
      </c>
      <c r="H364" s="144">
        <v>4.32</v>
      </c>
      <c r="L364" s="141"/>
      <c r="M364" s="145"/>
      <c r="T364" s="146"/>
      <c r="AT364" s="142" t="s">
        <v>137</v>
      </c>
      <c r="AU364" s="142" t="s">
        <v>76</v>
      </c>
      <c r="AV364" s="13" t="s">
        <v>76</v>
      </c>
      <c r="AW364" s="13" t="s">
        <v>28</v>
      </c>
      <c r="AX364" s="13" t="s">
        <v>66</v>
      </c>
      <c r="AY364" s="142" t="s">
        <v>126</v>
      </c>
    </row>
    <row r="365" spans="2:65" s="13" customFormat="1" ht="11.25" x14ac:dyDescent="0.2">
      <c r="B365" s="141"/>
      <c r="D365" s="136" t="s">
        <v>137</v>
      </c>
      <c r="E365" s="142" t="s">
        <v>17</v>
      </c>
      <c r="F365" s="143" t="s">
        <v>481</v>
      </c>
      <c r="H365" s="144">
        <v>2.016</v>
      </c>
      <c r="L365" s="141"/>
      <c r="M365" s="145"/>
      <c r="T365" s="146"/>
      <c r="AT365" s="142" t="s">
        <v>137</v>
      </c>
      <c r="AU365" s="142" t="s">
        <v>76</v>
      </c>
      <c r="AV365" s="13" t="s">
        <v>76</v>
      </c>
      <c r="AW365" s="13" t="s">
        <v>28</v>
      </c>
      <c r="AX365" s="13" t="s">
        <v>66</v>
      </c>
      <c r="AY365" s="142" t="s">
        <v>126</v>
      </c>
    </row>
    <row r="366" spans="2:65" s="13" customFormat="1" ht="11.25" x14ac:dyDescent="0.2">
      <c r="B366" s="141"/>
      <c r="D366" s="136" t="s">
        <v>137</v>
      </c>
      <c r="E366" s="142" t="s">
        <v>17</v>
      </c>
      <c r="F366" s="143" t="s">
        <v>482</v>
      </c>
      <c r="H366" s="144">
        <v>2.52</v>
      </c>
      <c r="L366" s="141"/>
      <c r="M366" s="145"/>
      <c r="T366" s="146"/>
      <c r="AT366" s="142" t="s">
        <v>137</v>
      </c>
      <c r="AU366" s="142" t="s">
        <v>76</v>
      </c>
      <c r="AV366" s="13" t="s">
        <v>76</v>
      </c>
      <c r="AW366" s="13" t="s">
        <v>28</v>
      </c>
      <c r="AX366" s="13" t="s">
        <v>66</v>
      </c>
      <c r="AY366" s="142" t="s">
        <v>126</v>
      </c>
    </row>
    <row r="367" spans="2:65" s="15" customFormat="1" ht="11.25" x14ac:dyDescent="0.2">
      <c r="B367" s="153"/>
      <c r="D367" s="136" t="s">
        <v>137</v>
      </c>
      <c r="E367" s="154" t="s">
        <v>17</v>
      </c>
      <c r="F367" s="155" t="s">
        <v>157</v>
      </c>
      <c r="H367" s="156">
        <v>219.68600000000004</v>
      </c>
      <c r="L367" s="153"/>
      <c r="M367" s="157"/>
      <c r="T367" s="158"/>
      <c r="AT367" s="154" t="s">
        <v>137</v>
      </c>
      <c r="AU367" s="154" t="s">
        <v>76</v>
      </c>
      <c r="AV367" s="15" t="s">
        <v>133</v>
      </c>
      <c r="AW367" s="15" t="s">
        <v>28</v>
      </c>
      <c r="AX367" s="15" t="s">
        <v>74</v>
      </c>
      <c r="AY367" s="154" t="s">
        <v>126</v>
      </c>
    </row>
    <row r="368" spans="2:65" s="1" customFormat="1" ht="21.75" customHeight="1" x14ac:dyDescent="0.2">
      <c r="B368" s="30"/>
      <c r="C368" s="120" t="s">
        <v>483</v>
      </c>
      <c r="D368" s="120" t="s">
        <v>128</v>
      </c>
      <c r="E368" s="121" t="s">
        <v>484</v>
      </c>
      <c r="F368" s="122" t="s">
        <v>485</v>
      </c>
      <c r="G368" s="123" t="s">
        <v>131</v>
      </c>
      <c r="H368" s="124">
        <v>219.68600000000001</v>
      </c>
      <c r="I368" s="125">
        <v>1</v>
      </c>
      <c r="J368" s="125">
        <f>ROUND(I368*H368,2)</f>
        <v>219.69</v>
      </c>
      <c r="K368" s="122" t="s">
        <v>132</v>
      </c>
      <c r="L368" s="30"/>
      <c r="M368" s="126" t="s">
        <v>17</v>
      </c>
      <c r="N368" s="127" t="s">
        <v>37</v>
      </c>
      <c r="O368" s="128">
        <v>0.38</v>
      </c>
      <c r="P368" s="128">
        <f>O368*H368</f>
        <v>83.480680000000007</v>
      </c>
      <c r="Q368" s="128">
        <v>2.3099999999999999E-2</v>
      </c>
      <c r="R368" s="128">
        <f>Q368*H368</f>
        <v>5.0747466000000001</v>
      </c>
      <c r="S368" s="128">
        <v>0</v>
      </c>
      <c r="T368" s="129">
        <f>S368*H368</f>
        <v>0</v>
      </c>
      <c r="AR368" s="130" t="s">
        <v>133</v>
      </c>
      <c r="AT368" s="130" t="s">
        <v>128</v>
      </c>
      <c r="AU368" s="130" t="s">
        <v>76</v>
      </c>
      <c r="AY368" s="18" t="s">
        <v>126</v>
      </c>
      <c r="BE368" s="131">
        <f>IF(N368="základní",J368,0)</f>
        <v>219.69</v>
      </c>
      <c r="BF368" s="131">
        <f>IF(N368="snížená",J368,0)</f>
        <v>0</v>
      </c>
      <c r="BG368" s="131">
        <f>IF(N368="zákl. přenesená",J368,0)</f>
        <v>0</v>
      </c>
      <c r="BH368" s="131">
        <f>IF(N368="sníž. přenesená",J368,0)</f>
        <v>0</v>
      </c>
      <c r="BI368" s="131">
        <f>IF(N368="nulová",J368,0)</f>
        <v>0</v>
      </c>
      <c r="BJ368" s="18" t="s">
        <v>74</v>
      </c>
      <c r="BK368" s="131">
        <f>ROUND(I368*H368,2)</f>
        <v>219.69</v>
      </c>
      <c r="BL368" s="18" t="s">
        <v>133</v>
      </c>
      <c r="BM368" s="130" t="s">
        <v>486</v>
      </c>
    </row>
    <row r="369" spans="2:65" s="1" customFormat="1" ht="11.25" x14ac:dyDescent="0.2">
      <c r="B369" s="30"/>
      <c r="D369" s="132" t="s">
        <v>135</v>
      </c>
      <c r="F369" s="133" t="s">
        <v>487</v>
      </c>
      <c r="L369" s="30"/>
      <c r="M369" s="134"/>
      <c r="T369" s="51"/>
      <c r="AT369" s="18" t="s">
        <v>135</v>
      </c>
      <c r="AU369" s="18" t="s">
        <v>76</v>
      </c>
    </row>
    <row r="370" spans="2:65" s="1" customFormat="1" ht="24.2" customHeight="1" x14ac:dyDescent="0.2">
      <c r="B370" s="30"/>
      <c r="C370" s="120" t="s">
        <v>488</v>
      </c>
      <c r="D370" s="120" t="s">
        <v>128</v>
      </c>
      <c r="E370" s="121" t="s">
        <v>489</v>
      </c>
      <c r="F370" s="122" t="s">
        <v>490</v>
      </c>
      <c r="G370" s="123" t="s">
        <v>131</v>
      </c>
      <c r="H370" s="124">
        <v>219.68600000000001</v>
      </c>
      <c r="I370" s="125">
        <v>1</v>
      </c>
      <c r="J370" s="125">
        <f>ROUND(I370*H370,2)</f>
        <v>219.69</v>
      </c>
      <c r="K370" s="122" t="s">
        <v>132</v>
      </c>
      <c r="L370" s="30"/>
      <c r="M370" s="126" t="s">
        <v>17</v>
      </c>
      <c r="N370" s="127" t="s">
        <v>37</v>
      </c>
      <c r="O370" s="128">
        <v>0.33</v>
      </c>
      <c r="P370" s="128">
        <f>O370*H370</f>
        <v>72.496380000000002</v>
      </c>
      <c r="Q370" s="128">
        <v>4.3800000000000002E-3</v>
      </c>
      <c r="R370" s="128">
        <f>Q370*H370</f>
        <v>0.96222468000000005</v>
      </c>
      <c r="S370" s="128">
        <v>0</v>
      </c>
      <c r="T370" s="129">
        <f>S370*H370</f>
        <v>0</v>
      </c>
      <c r="AR370" s="130" t="s">
        <v>133</v>
      </c>
      <c r="AT370" s="130" t="s">
        <v>128</v>
      </c>
      <c r="AU370" s="130" t="s">
        <v>76</v>
      </c>
      <c r="AY370" s="18" t="s">
        <v>126</v>
      </c>
      <c r="BE370" s="131">
        <f>IF(N370="základní",J370,0)</f>
        <v>219.69</v>
      </c>
      <c r="BF370" s="131">
        <f>IF(N370="snížená",J370,0)</f>
        <v>0</v>
      </c>
      <c r="BG370" s="131">
        <f>IF(N370="zákl. přenesená",J370,0)</f>
        <v>0</v>
      </c>
      <c r="BH370" s="131">
        <f>IF(N370="sníž. přenesená",J370,0)</f>
        <v>0</v>
      </c>
      <c r="BI370" s="131">
        <f>IF(N370="nulová",J370,0)</f>
        <v>0</v>
      </c>
      <c r="BJ370" s="18" t="s">
        <v>74</v>
      </c>
      <c r="BK370" s="131">
        <f>ROUND(I370*H370,2)</f>
        <v>219.69</v>
      </c>
      <c r="BL370" s="18" t="s">
        <v>133</v>
      </c>
      <c r="BM370" s="130" t="s">
        <v>491</v>
      </c>
    </row>
    <row r="371" spans="2:65" s="1" customFormat="1" ht="11.25" x14ac:dyDescent="0.2">
      <c r="B371" s="30"/>
      <c r="D371" s="132" t="s">
        <v>135</v>
      </c>
      <c r="F371" s="133" t="s">
        <v>492</v>
      </c>
      <c r="L371" s="30"/>
      <c r="M371" s="134"/>
      <c r="T371" s="51"/>
      <c r="AT371" s="18" t="s">
        <v>135</v>
      </c>
      <c r="AU371" s="18" t="s">
        <v>76</v>
      </c>
    </row>
    <row r="372" spans="2:65" s="1" customFormat="1" ht="24.2" customHeight="1" x14ac:dyDescent="0.2">
      <c r="B372" s="30"/>
      <c r="C372" s="120" t="s">
        <v>493</v>
      </c>
      <c r="D372" s="120" t="s">
        <v>128</v>
      </c>
      <c r="E372" s="121" t="s">
        <v>494</v>
      </c>
      <c r="F372" s="122" t="s">
        <v>437</v>
      </c>
      <c r="G372" s="123" t="s">
        <v>286</v>
      </c>
      <c r="H372" s="124">
        <v>93.1</v>
      </c>
      <c r="I372" s="125">
        <v>1</v>
      </c>
      <c r="J372" s="125">
        <f>ROUND(I372*H372,2)</f>
        <v>93.1</v>
      </c>
      <c r="K372" s="122" t="s">
        <v>132</v>
      </c>
      <c r="L372" s="30"/>
      <c r="M372" s="126" t="s">
        <v>17</v>
      </c>
      <c r="N372" s="127" t="s">
        <v>37</v>
      </c>
      <c r="O372" s="128">
        <v>0.11</v>
      </c>
      <c r="P372" s="128">
        <f>O372*H372</f>
        <v>10.241</v>
      </c>
      <c r="Q372" s="128">
        <v>0</v>
      </c>
      <c r="R372" s="128">
        <f>Q372*H372</f>
        <v>0</v>
      </c>
      <c r="S372" s="128">
        <v>0</v>
      </c>
      <c r="T372" s="129">
        <f>S372*H372</f>
        <v>0</v>
      </c>
      <c r="AR372" s="130" t="s">
        <v>133</v>
      </c>
      <c r="AT372" s="130" t="s">
        <v>128</v>
      </c>
      <c r="AU372" s="130" t="s">
        <v>76</v>
      </c>
      <c r="AY372" s="18" t="s">
        <v>126</v>
      </c>
      <c r="BE372" s="131">
        <f>IF(N372="základní",J372,0)</f>
        <v>93.1</v>
      </c>
      <c r="BF372" s="131">
        <f>IF(N372="snížená",J372,0)</f>
        <v>0</v>
      </c>
      <c r="BG372" s="131">
        <f>IF(N372="zákl. přenesená",J372,0)</f>
        <v>0</v>
      </c>
      <c r="BH372" s="131">
        <f>IF(N372="sníž. přenesená",J372,0)</f>
        <v>0</v>
      </c>
      <c r="BI372" s="131">
        <f>IF(N372="nulová",J372,0)</f>
        <v>0</v>
      </c>
      <c r="BJ372" s="18" t="s">
        <v>74</v>
      </c>
      <c r="BK372" s="131">
        <f>ROUND(I372*H372,2)</f>
        <v>93.1</v>
      </c>
      <c r="BL372" s="18" t="s">
        <v>133</v>
      </c>
      <c r="BM372" s="130" t="s">
        <v>495</v>
      </c>
    </row>
    <row r="373" spans="2:65" s="1" customFormat="1" ht="11.25" x14ac:dyDescent="0.2">
      <c r="B373" s="30"/>
      <c r="D373" s="132" t="s">
        <v>135</v>
      </c>
      <c r="F373" s="133" t="s">
        <v>496</v>
      </c>
      <c r="L373" s="30"/>
      <c r="M373" s="134"/>
      <c r="T373" s="51"/>
      <c r="AT373" s="18" t="s">
        <v>135</v>
      </c>
      <c r="AU373" s="18" t="s">
        <v>76</v>
      </c>
    </row>
    <row r="374" spans="2:65" s="13" customFormat="1" ht="11.25" x14ac:dyDescent="0.2">
      <c r="B374" s="141"/>
      <c r="D374" s="136" t="s">
        <v>137</v>
      </c>
      <c r="E374" s="142" t="s">
        <v>17</v>
      </c>
      <c r="F374" s="143" t="s">
        <v>497</v>
      </c>
      <c r="H374" s="144">
        <v>9</v>
      </c>
      <c r="L374" s="141"/>
      <c r="M374" s="145"/>
      <c r="T374" s="146"/>
      <c r="AT374" s="142" t="s">
        <v>137</v>
      </c>
      <c r="AU374" s="142" t="s">
        <v>76</v>
      </c>
      <c r="AV374" s="13" t="s">
        <v>76</v>
      </c>
      <c r="AW374" s="13" t="s">
        <v>28</v>
      </c>
      <c r="AX374" s="13" t="s">
        <v>66</v>
      </c>
      <c r="AY374" s="142" t="s">
        <v>126</v>
      </c>
    </row>
    <row r="375" spans="2:65" s="13" customFormat="1" ht="11.25" x14ac:dyDescent="0.2">
      <c r="B375" s="141"/>
      <c r="D375" s="136" t="s">
        <v>137</v>
      </c>
      <c r="E375" s="142" t="s">
        <v>17</v>
      </c>
      <c r="F375" s="143" t="s">
        <v>498</v>
      </c>
      <c r="H375" s="144">
        <v>24</v>
      </c>
      <c r="L375" s="141"/>
      <c r="M375" s="145"/>
      <c r="T375" s="146"/>
      <c r="AT375" s="142" t="s">
        <v>137</v>
      </c>
      <c r="AU375" s="142" t="s">
        <v>76</v>
      </c>
      <c r="AV375" s="13" t="s">
        <v>76</v>
      </c>
      <c r="AW375" s="13" t="s">
        <v>28</v>
      </c>
      <c r="AX375" s="13" t="s">
        <v>66</v>
      </c>
      <c r="AY375" s="142" t="s">
        <v>126</v>
      </c>
    </row>
    <row r="376" spans="2:65" s="13" customFormat="1" ht="11.25" x14ac:dyDescent="0.2">
      <c r="B376" s="141"/>
      <c r="D376" s="136" t="s">
        <v>137</v>
      </c>
      <c r="E376" s="142" t="s">
        <v>17</v>
      </c>
      <c r="F376" s="143" t="s">
        <v>499</v>
      </c>
      <c r="H376" s="144">
        <v>37.299999999999997</v>
      </c>
      <c r="L376" s="141"/>
      <c r="M376" s="145"/>
      <c r="T376" s="146"/>
      <c r="AT376" s="142" t="s">
        <v>137</v>
      </c>
      <c r="AU376" s="142" t="s">
        <v>76</v>
      </c>
      <c r="AV376" s="13" t="s">
        <v>76</v>
      </c>
      <c r="AW376" s="13" t="s">
        <v>28</v>
      </c>
      <c r="AX376" s="13" t="s">
        <v>66</v>
      </c>
      <c r="AY376" s="142" t="s">
        <v>126</v>
      </c>
    </row>
    <row r="377" spans="2:65" s="13" customFormat="1" ht="11.25" x14ac:dyDescent="0.2">
      <c r="B377" s="141"/>
      <c r="D377" s="136" t="s">
        <v>137</v>
      </c>
      <c r="E377" s="142" t="s">
        <v>17</v>
      </c>
      <c r="F377" s="143" t="s">
        <v>500</v>
      </c>
      <c r="H377" s="144">
        <v>22.8</v>
      </c>
      <c r="L377" s="141"/>
      <c r="M377" s="145"/>
      <c r="T377" s="146"/>
      <c r="AT377" s="142" t="s">
        <v>137</v>
      </c>
      <c r="AU377" s="142" t="s">
        <v>76</v>
      </c>
      <c r="AV377" s="13" t="s">
        <v>76</v>
      </c>
      <c r="AW377" s="13" t="s">
        <v>28</v>
      </c>
      <c r="AX377" s="13" t="s">
        <v>66</v>
      </c>
      <c r="AY377" s="142" t="s">
        <v>126</v>
      </c>
    </row>
    <row r="378" spans="2:65" s="15" customFormat="1" ht="11.25" x14ac:dyDescent="0.2">
      <c r="B378" s="153"/>
      <c r="D378" s="136" t="s">
        <v>137</v>
      </c>
      <c r="E378" s="154" t="s">
        <v>17</v>
      </c>
      <c r="F378" s="155" t="s">
        <v>157</v>
      </c>
      <c r="H378" s="156">
        <v>93.1</v>
      </c>
      <c r="L378" s="153"/>
      <c r="M378" s="157"/>
      <c r="T378" s="158"/>
      <c r="AT378" s="154" t="s">
        <v>137</v>
      </c>
      <c r="AU378" s="154" t="s">
        <v>76</v>
      </c>
      <c r="AV378" s="15" t="s">
        <v>133</v>
      </c>
      <c r="AW378" s="15" t="s">
        <v>28</v>
      </c>
      <c r="AX378" s="15" t="s">
        <v>74</v>
      </c>
      <c r="AY378" s="154" t="s">
        <v>126</v>
      </c>
    </row>
    <row r="379" spans="2:65" s="1" customFormat="1" ht="16.5" customHeight="1" x14ac:dyDescent="0.2">
      <c r="B379" s="30"/>
      <c r="C379" s="159" t="s">
        <v>501</v>
      </c>
      <c r="D379" s="159" t="s">
        <v>192</v>
      </c>
      <c r="E379" s="160" t="s">
        <v>441</v>
      </c>
      <c r="F379" s="161" t="s">
        <v>442</v>
      </c>
      <c r="G379" s="162" t="s">
        <v>286</v>
      </c>
      <c r="H379" s="163">
        <v>107.065</v>
      </c>
      <c r="I379" s="164">
        <v>1</v>
      </c>
      <c r="J379" s="164">
        <f>ROUND(I379*H379,2)</f>
        <v>107.07</v>
      </c>
      <c r="K379" s="161" t="s">
        <v>132</v>
      </c>
      <c r="L379" s="165"/>
      <c r="M379" s="166" t="s">
        <v>17</v>
      </c>
      <c r="N379" s="167" t="s">
        <v>37</v>
      </c>
      <c r="O379" s="128">
        <v>0</v>
      </c>
      <c r="P379" s="128">
        <f>O379*H379</f>
        <v>0</v>
      </c>
      <c r="Q379" s="128">
        <v>3.0000000000000001E-5</v>
      </c>
      <c r="R379" s="128">
        <f>Q379*H379</f>
        <v>3.2119499999999999E-3</v>
      </c>
      <c r="S379" s="128">
        <v>0</v>
      </c>
      <c r="T379" s="129">
        <f>S379*H379</f>
        <v>0</v>
      </c>
      <c r="AR379" s="130" t="s">
        <v>182</v>
      </c>
      <c r="AT379" s="130" t="s">
        <v>192</v>
      </c>
      <c r="AU379" s="130" t="s">
        <v>76</v>
      </c>
      <c r="AY379" s="18" t="s">
        <v>126</v>
      </c>
      <c r="BE379" s="131">
        <f>IF(N379="základní",J379,0)</f>
        <v>107.07</v>
      </c>
      <c r="BF379" s="131">
        <f>IF(N379="snížená",J379,0)</f>
        <v>0</v>
      </c>
      <c r="BG379" s="131">
        <f>IF(N379="zákl. přenesená",J379,0)</f>
        <v>0</v>
      </c>
      <c r="BH379" s="131">
        <f>IF(N379="sníž. přenesená",J379,0)</f>
        <v>0</v>
      </c>
      <c r="BI379" s="131">
        <f>IF(N379="nulová",J379,0)</f>
        <v>0</v>
      </c>
      <c r="BJ379" s="18" t="s">
        <v>74</v>
      </c>
      <c r="BK379" s="131">
        <f>ROUND(I379*H379,2)</f>
        <v>107.07</v>
      </c>
      <c r="BL379" s="18" t="s">
        <v>133</v>
      </c>
      <c r="BM379" s="130" t="s">
        <v>502</v>
      </c>
    </row>
    <row r="380" spans="2:65" s="13" customFormat="1" ht="11.25" x14ac:dyDescent="0.2">
      <c r="B380" s="141"/>
      <c r="D380" s="136" t="s">
        <v>137</v>
      </c>
      <c r="F380" s="143" t="s">
        <v>503</v>
      </c>
      <c r="H380" s="144">
        <v>107.065</v>
      </c>
      <c r="L380" s="141"/>
      <c r="M380" s="145"/>
      <c r="T380" s="146"/>
      <c r="AT380" s="142" t="s">
        <v>137</v>
      </c>
      <c r="AU380" s="142" t="s">
        <v>76</v>
      </c>
      <c r="AV380" s="13" t="s">
        <v>76</v>
      </c>
      <c r="AW380" s="13" t="s">
        <v>4</v>
      </c>
      <c r="AX380" s="13" t="s">
        <v>74</v>
      </c>
      <c r="AY380" s="142" t="s">
        <v>126</v>
      </c>
    </row>
    <row r="381" spans="2:65" s="1" customFormat="1" ht="33" customHeight="1" x14ac:dyDescent="0.2">
      <c r="B381" s="30"/>
      <c r="C381" s="120" t="s">
        <v>504</v>
      </c>
      <c r="D381" s="120" t="s">
        <v>128</v>
      </c>
      <c r="E381" s="121" t="s">
        <v>505</v>
      </c>
      <c r="F381" s="122" t="s">
        <v>506</v>
      </c>
      <c r="G381" s="123" t="s">
        <v>286</v>
      </c>
      <c r="H381" s="124">
        <v>70.3</v>
      </c>
      <c r="I381" s="125">
        <v>1</v>
      </c>
      <c r="J381" s="125">
        <f>ROUND(I381*H381,2)</f>
        <v>70.3</v>
      </c>
      <c r="K381" s="122" t="s">
        <v>132</v>
      </c>
      <c r="L381" s="30"/>
      <c r="M381" s="126" t="s">
        <v>17</v>
      </c>
      <c r="N381" s="127" t="s">
        <v>37</v>
      </c>
      <c r="O381" s="128">
        <v>9.6000000000000002E-2</v>
      </c>
      <c r="P381" s="128">
        <f>O381*H381</f>
        <v>6.7488000000000001</v>
      </c>
      <c r="Q381" s="128">
        <v>0</v>
      </c>
      <c r="R381" s="128">
        <f>Q381*H381</f>
        <v>0</v>
      </c>
      <c r="S381" s="128">
        <v>0</v>
      </c>
      <c r="T381" s="129">
        <f>S381*H381</f>
        <v>0</v>
      </c>
      <c r="AR381" s="130" t="s">
        <v>133</v>
      </c>
      <c r="AT381" s="130" t="s">
        <v>128</v>
      </c>
      <c r="AU381" s="130" t="s">
        <v>76</v>
      </c>
      <c r="AY381" s="18" t="s">
        <v>126</v>
      </c>
      <c r="BE381" s="131">
        <f>IF(N381="základní",J381,0)</f>
        <v>70.3</v>
      </c>
      <c r="BF381" s="131">
        <f>IF(N381="snížená",J381,0)</f>
        <v>0</v>
      </c>
      <c r="BG381" s="131">
        <f>IF(N381="zákl. přenesená",J381,0)</f>
        <v>0</v>
      </c>
      <c r="BH381" s="131">
        <f>IF(N381="sníž. přenesená",J381,0)</f>
        <v>0</v>
      </c>
      <c r="BI381" s="131">
        <f>IF(N381="nulová",J381,0)</f>
        <v>0</v>
      </c>
      <c r="BJ381" s="18" t="s">
        <v>74</v>
      </c>
      <c r="BK381" s="131">
        <f>ROUND(I381*H381,2)</f>
        <v>70.3</v>
      </c>
      <c r="BL381" s="18" t="s">
        <v>133</v>
      </c>
      <c r="BM381" s="130" t="s">
        <v>507</v>
      </c>
    </row>
    <row r="382" spans="2:65" s="1" customFormat="1" ht="11.25" x14ac:dyDescent="0.2">
      <c r="B382" s="30"/>
      <c r="D382" s="132" t="s">
        <v>135</v>
      </c>
      <c r="F382" s="133" t="s">
        <v>508</v>
      </c>
      <c r="L382" s="30"/>
      <c r="M382" s="134"/>
      <c r="T382" s="51"/>
      <c r="AT382" s="18" t="s">
        <v>135</v>
      </c>
      <c r="AU382" s="18" t="s">
        <v>76</v>
      </c>
    </row>
    <row r="383" spans="2:65" s="13" customFormat="1" ht="11.25" x14ac:dyDescent="0.2">
      <c r="B383" s="141"/>
      <c r="D383" s="136" t="s">
        <v>137</v>
      </c>
      <c r="E383" s="142" t="s">
        <v>17</v>
      </c>
      <c r="F383" s="143" t="s">
        <v>497</v>
      </c>
      <c r="H383" s="144">
        <v>9</v>
      </c>
      <c r="L383" s="141"/>
      <c r="M383" s="145"/>
      <c r="T383" s="146"/>
      <c r="AT383" s="142" t="s">
        <v>137</v>
      </c>
      <c r="AU383" s="142" t="s">
        <v>76</v>
      </c>
      <c r="AV383" s="13" t="s">
        <v>76</v>
      </c>
      <c r="AW383" s="13" t="s">
        <v>28</v>
      </c>
      <c r="AX383" s="13" t="s">
        <v>66</v>
      </c>
      <c r="AY383" s="142" t="s">
        <v>126</v>
      </c>
    </row>
    <row r="384" spans="2:65" s="13" customFormat="1" ht="11.25" x14ac:dyDescent="0.2">
      <c r="B384" s="141"/>
      <c r="D384" s="136" t="s">
        <v>137</v>
      </c>
      <c r="E384" s="142" t="s">
        <v>17</v>
      </c>
      <c r="F384" s="143" t="s">
        <v>498</v>
      </c>
      <c r="H384" s="144">
        <v>24</v>
      </c>
      <c r="L384" s="141"/>
      <c r="M384" s="145"/>
      <c r="T384" s="146"/>
      <c r="AT384" s="142" t="s">
        <v>137</v>
      </c>
      <c r="AU384" s="142" t="s">
        <v>76</v>
      </c>
      <c r="AV384" s="13" t="s">
        <v>76</v>
      </c>
      <c r="AW384" s="13" t="s">
        <v>28</v>
      </c>
      <c r="AX384" s="13" t="s">
        <v>66</v>
      </c>
      <c r="AY384" s="142" t="s">
        <v>126</v>
      </c>
    </row>
    <row r="385" spans="2:65" s="13" customFormat="1" ht="11.25" x14ac:dyDescent="0.2">
      <c r="B385" s="141"/>
      <c r="D385" s="136" t="s">
        <v>137</v>
      </c>
      <c r="E385" s="142" t="s">
        <v>17</v>
      </c>
      <c r="F385" s="143" t="s">
        <v>499</v>
      </c>
      <c r="H385" s="144">
        <v>37.299999999999997</v>
      </c>
      <c r="L385" s="141"/>
      <c r="M385" s="145"/>
      <c r="T385" s="146"/>
      <c r="AT385" s="142" t="s">
        <v>137</v>
      </c>
      <c r="AU385" s="142" t="s">
        <v>76</v>
      </c>
      <c r="AV385" s="13" t="s">
        <v>76</v>
      </c>
      <c r="AW385" s="13" t="s">
        <v>28</v>
      </c>
      <c r="AX385" s="13" t="s">
        <v>66</v>
      </c>
      <c r="AY385" s="142" t="s">
        <v>126</v>
      </c>
    </row>
    <row r="386" spans="2:65" s="15" customFormat="1" ht="11.25" x14ac:dyDescent="0.2">
      <c r="B386" s="153"/>
      <c r="D386" s="136" t="s">
        <v>137</v>
      </c>
      <c r="E386" s="154" t="s">
        <v>17</v>
      </c>
      <c r="F386" s="155" t="s">
        <v>157</v>
      </c>
      <c r="H386" s="156">
        <v>70.3</v>
      </c>
      <c r="L386" s="153"/>
      <c r="M386" s="157"/>
      <c r="T386" s="158"/>
      <c r="AT386" s="154" t="s">
        <v>137</v>
      </c>
      <c r="AU386" s="154" t="s">
        <v>76</v>
      </c>
      <c r="AV386" s="15" t="s">
        <v>133</v>
      </c>
      <c r="AW386" s="15" t="s">
        <v>28</v>
      </c>
      <c r="AX386" s="15" t="s">
        <v>74</v>
      </c>
      <c r="AY386" s="154" t="s">
        <v>126</v>
      </c>
    </row>
    <row r="387" spans="2:65" s="1" customFormat="1" ht="16.5" customHeight="1" x14ac:dyDescent="0.2">
      <c r="B387" s="30"/>
      <c r="C387" s="159" t="s">
        <v>509</v>
      </c>
      <c r="D387" s="159" t="s">
        <v>192</v>
      </c>
      <c r="E387" s="160" t="s">
        <v>510</v>
      </c>
      <c r="F387" s="161" t="s">
        <v>511</v>
      </c>
      <c r="G387" s="162" t="s">
        <v>286</v>
      </c>
      <c r="H387" s="163">
        <v>80.844999999999999</v>
      </c>
      <c r="I387" s="164">
        <v>1</v>
      </c>
      <c r="J387" s="164">
        <f>ROUND(I387*H387,2)</f>
        <v>80.849999999999994</v>
      </c>
      <c r="K387" s="161" t="s">
        <v>132</v>
      </c>
      <c r="L387" s="165"/>
      <c r="M387" s="166" t="s">
        <v>17</v>
      </c>
      <c r="N387" s="167" t="s">
        <v>37</v>
      </c>
      <c r="O387" s="128">
        <v>0</v>
      </c>
      <c r="P387" s="128">
        <f>O387*H387</f>
        <v>0</v>
      </c>
      <c r="Q387" s="128">
        <v>4.0000000000000003E-5</v>
      </c>
      <c r="R387" s="128">
        <f>Q387*H387</f>
        <v>3.2338000000000002E-3</v>
      </c>
      <c r="S387" s="128">
        <v>0</v>
      </c>
      <c r="T387" s="129">
        <f>S387*H387</f>
        <v>0</v>
      </c>
      <c r="AR387" s="130" t="s">
        <v>182</v>
      </c>
      <c r="AT387" s="130" t="s">
        <v>192</v>
      </c>
      <c r="AU387" s="130" t="s">
        <v>76</v>
      </c>
      <c r="AY387" s="18" t="s">
        <v>126</v>
      </c>
      <c r="BE387" s="131">
        <f>IF(N387="základní",J387,0)</f>
        <v>80.849999999999994</v>
      </c>
      <c r="BF387" s="131">
        <f>IF(N387="snížená",J387,0)</f>
        <v>0</v>
      </c>
      <c r="BG387" s="131">
        <f>IF(N387="zákl. přenesená",J387,0)</f>
        <v>0</v>
      </c>
      <c r="BH387" s="131">
        <f>IF(N387="sníž. přenesená",J387,0)</f>
        <v>0</v>
      </c>
      <c r="BI387" s="131">
        <f>IF(N387="nulová",J387,0)</f>
        <v>0</v>
      </c>
      <c r="BJ387" s="18" t="s">
        <v>74</v>
      </c>
      <c r="BK387" s="131">
        <f>ROUND(I387*H387,2)</f>
        <v>80.849999999999994</v>
      </c>
      <c r="BL387" s="18" t="s">
        <v>133</v>
      </c>
      <c r="BM387" s="130" t="s">
        <v>512</v>
      </c>
    </row>
    <row r="388" spans="2:65" s="13" customFormat="1" ht="11.25" x14ac:dyDescent="0.2">
      <c r="B388" s="141"/>
      <c r="D388" s="136" t="s">
        <v>137</v>
      </c>
      <c r="F388" s="143" t="s">
        <v>513</v>
      </c>
      <c r="H388" s="144">
        <v>80.844999999999999</v>
      </c>
      <c r="L388" s="141"/>
      <c r="M388" s="145"/>
      <c r="T388" s="146"/>
      <c r="AT388" s="142" t="s">
        <v>137</v>
      </c>
      <c r="AU388" s="142" t="s">
        <v>76</v>
      </c>
      <c r="AV388" s="13" t="s">
        <v>76</v>
      </c>
      <c r="AW388" s="13" t="s">
        <v>4</v>
      </c>
      <c r="AX388" s="13" t="s">
        <v>74</v>
      </c>
      <c r="AY388" s="142" t="s">
        <v>126</v>
      </c>
    </row>
    <row r="389" spans="2:65" s="1" customFormat="1" ht="16.5" customHeight="1" x14ac:dyDescent="0.2">
      <c r="B389" s="30"/>
      <c r="C389" s="120" t="s">
        <v>514</v>
      </c>
      <c r="D389" s="120" t="s">
        <v>128</v>
      </c>
      <c r="E389" s="121" t="s">
        <v>515</v>
      </c>
      <c r="F389" s="122" t="s">
        <v>516</v>
      </c>
      <c r="G389" s="123" t="s">
        <v>286</v>
      </c>
      <c r="H389" s="124">
        <v>31.7</v>
      </c>
      <c r="I389" s="125">
        <v>1</v>
      </c>
      <c r="J389" s="125">
        <f>ROUND(I389*H389,2)</f>
        <v>31.7</v>
      </c>
      <c r="K389" s="122" t="s">
        <v>132</v>
      </c>
      <c r="L389" s="30"/>
      <c r="M389" s="126" t="s">
        <v>17</v>
      </c>
      <c r="N389" s="127" t="s">
        <v>37</v>
      </c>
      <c r="O389" s="128">
        <v>0.14000000000000001</v>
      </c>
      <c r="P389" s="128">
        <f>O389*H389</f>
        <v>4.4380000000000006</v>
      </c>
      <c r="Q389" s="128">
        <v>0</v>
      </c>
      <c r="R389" s="128">
        <f>Q389*H389</f>
        <v>0</v>
      </c>
      <c r="S389" s="128">
        <v>0</v>
      </c>
      <c r="T389" s="129">
        <f>S389*H389</f>
        <v>0</v>
      </c>
      <c r="AR389" s="130" t="s">
        <v>133</v>
      </c>
      <c r="AT389" s="130" t="s">
        <v>128</v>
      </c>
      <c r="AU389" s="130" t="s">
        <v>76</v>
      </c>
      <c r="AY389" s="18" t="s">
        <v>126</v>
      </c>
      <c r="BE389" s="131">
        <f>IF(N389="základní",J389,0)</f>
        <v>31.7</v>
      </c>
      <c r="BF389" s="131">
        <f>IF(N389="snížená",J389,0)</f>
        <v>0</v>
      </c>
      <c r="BG389" s="131">
        <f>IF(N389="zákl. přenesená",J389,0)</f>
        <v>0</v>
      </c>
      <c r="BH389" s="131">
        <f>IF(N389="sníž. přenesená",J389,0)</f>
        <v>0</v>
      </c>
      <c r="BI389" s="131">
        <f>IF(N389="nulová",J389,0)</f>
        <v>0</v>
      </c>
      <c r="BJ389" s="18" t="s">
        <v>74</v>
      </c>
      <c r="BK389" s="131">
        <f>ROUND(I389*H389,2)</f>
        <v>31.7</v>
      </c>
      <c r="BL389" s="18" t="s">
        <v>133</v>
      </c>
      <c r="BM389" s="130" t="s">
        <v>517</v>
      </c>
    </row>
    <row r="390" spans="2:65" s="1" customFormat="1" ht="11.25" x14ac:dyDescent="0.2">
      <c r="B390" s="30"/>
      <c r="D390" s="132" t="s">
        <v>135</v>
      </c>
      <c r="F390" s="133" t="s">
        <v>518</v>
      </c>
      <c r="L390" s="30"/>
      <c r="M390" s="134"/>
      <c r="T390" s="51"/>
      <c r="AT390" s="18" t="s">
        <v>135</v>
      </c>
      <c r="AU390" s="18" t="s">
        <v>76</v>
      </c>
    </row>
    <row r="391" spans="2:65" s="12" customFormat="1" ht="11.25" x14ac:dyDescent="0.2">
      <c r="B391" s="135"/>
      <c r="D391" s="136" t="s">
        <v>137</v>
      </c>
      <c r="E391" s="137" t="s">
        <v>17</v>
      </c>
      <c r="F391" s="138" t="s">
        <v>519</v>
      </c>
      <c r="H391" s="137" t="s">
        <v>17</v>
      </c>
      <c r="L391" s="135"/>
      <c r="M391" s="139"/>
      <c r="T391" s="140"/>
      <c r="AT391" s="137" t="s">
        <v>137</v>
      </c>
      <c r="AU391" s="137" t="s">
        <v>76</v>
      </c>
      <c r="AV391" s="12" t="s">
        <v>74</v>
      </c>
      <c r="AW391" s="12" t="s">
        <v>28</v>
      </c>
      <c r="AX391" s="12" t="s">
        <v>66</v>
      </c>
      <c r="AY391" s="137" t="s">
        <v>126</v>
      </c>
    </row>
    <row r="392" spans="2:65" s="13" customFormat="1" ht="11.25" x14ac:dyDescent="0.2">
      <c r="B392" s="141"/>
      <c r="D392" s="136" t="s">
        <v>137</v>
      </c>
      <c r="E392" s="142" t="s">
        <v>17</v>
      </c>
      <c r="F392" s="143" t="s">
        <v>520</v>
      </c>
      <c r="H392" s="144">
        <v>20.7</v>
      </c>
      <c r="L392" s="141"/>
      <c r="M392" s="145"/>
      <c r="T392" s="146"/>
      <c r="AT392" s="142" t="s">
        <v>137</v>
      </c>
      <c r="AU392" s="142" t="s">
        <v>76</v>
      </c>
      <c r="AV392" s="13" t="s">
        <v>76</v>
      </c>
      <c r="AW392" s="13" t="s">
        <v>28</v>
      </c>
      <c r="AX392" s="13" t="s">
        <v>66</v>
      </c>
      <c r="AY392" s="142" t="s">
        <v>126</v>
      </c>
    </row>
    <row r="393" spans="2:65" s="12" customFormat="1" ht="11.25" x14ac:dyDescent="0.2">
      <c r="B393" s="135"/>
      <c r="D393" s="136" t="s">
        <v>137</v>
      </c>
      <c r="E393" s="137" t="s">
        <v>17</v>
      </c>
      <c r="F393" s="138" t="s">
        <v>521</v>
      </c>
      <c r="H393" s="137" t="s">
        <v>17</v>
      </c>
      <c r="L393" s="135"/>
      <c r="M393" s="139"/>
      <c r="T393" s="140"/>
      <c r="AT393" s="137" t="s">
        <v>137</v>
      </c>
      <c r="AU393" s="137" t="s">
        <v>76</v>
      </c>
      <c r="AV393" s="12" t="s">
        <v>74</v>
      </c>
      <c r="AW393" s="12" t="s">
        <v>28</v>
      </c>
      <c r="AX393" s="12" t="s">
        <v>66</v>
      </c>
      <c r="AY393" s="137" t="s">
        <v>126</v>
      </c>
    </row>
    <row r="394" spans="2:65" s="13" customFormat="1" ht="11.25" x14ac:dyDescent="0.2">
      <c r="B394" s="141"/>
      <c r="D394" s="136" t="s">
        <v>137</v>
      </c>
      <c r="E394" s="142" t="s">
        <v>17</v>
      </c>
      <c r="F394" s="143" t="s">
        <v>415</v>
      </c>
      <c r="H394" s="144">
        <v>11</v>
      </c>
      <c r="L394" s="141"/>
      <c r="M394" s="145"/>
      <c r="T394" s="146"/>
      <c r="AT394" s="142" t="s">
        <v>137</v>
      </c>
      <c r="AU394" s="142" t="s">
        <v>76</v>
      </c>
      <c r="AV394" s="13" t="s">
        <v>76</v>
      </c>
      <c r="AW394" s="13" t="s">
        <v>28</v>
      </c>
      <c r="AX394" s="13" t="s">
        <v>66</v>
      </c>
      <c r="AY394" s="142" t="s">
        <v>126</v>
      </c>
    </row>
    <row r="395" spans="2:65" s="15" customFormat="1" ht="11.25" x14ac:dyDescent="0.2">
      <c r="B395" s="153"/>
      <c r="D395" s="136" t="s">
        <v>137</v>
      </c>
      <c r="E395" s="154" t="s">
        <v>17</v>
      </c>
      <c r="F395" s="155" t="s">
        <v>157</v>
      </c>
      <c r="H395" s="156">
        <v>31.7</v>
      </c>
      <c r="L395" s="153"/>
      <c r="M395" s="157"/>
      <c r="T395" s="158"/>
      <c r="AT395" s="154" t="s">
        <v>137</v>
      </c>
      <c r="AU395" s="154" t="s">
        <v>76</v>
      </c>
      <c r="AV395" s="15" t="s">
        <v>133</v>
      </c>
      <c r="AW395" s="15" t="s">
        <v>28</v>
      </c>
      <c r="AX395" s="15" t="s">
        <v>74</v>
      </c>
      <c r="AY395" s="154" t="s">
        <v>126</v>
      </c>
    </row>
    <row r="396" spans="2:65" s="1" customFormat="1" ht="16.5" customHeight="1" x14ac:dyDescent="0.2">
      <c r="B396" s="30"/>
      <c r="C396" s="159" t="s">
        <v>522</v>
      </c>
      <c r="D396" s="159" t="s">
        <v>192</v>
      </c>
      <c r="E396" s="160" t="s">
        <v>523</v>
      </c>
      <c r="F396" s="161" t="s">
        <v>524</v>
      </c>
      <c r="G396" s="162" t="s">
        <v>286</v>
      </c>
      <c r="H396" s="163">
        <v>23.805</v>
      </c>
      <c r="I396" s="164">
        <v>1</v>
      </c>
      <c r="J396" s="164">
        <f>ROUND(I396*H396,2)</f>
        <v>23.81</v>
      </c>
      <c r="K396" s="161" t="s">
        <v>132</v>
      </c>
      <c r="L396" s="165"/>
      <c r="M396" s="166" t="s">
        <v>17</v>
      </c>
      <c r="N396" s="167" t="s">
        <v>37</v>
      </c>
      <c r="O396" s="128">
        <v>0</v>
      </c>
      <c r="P396" s="128">
        <f>O396*H396</f>
        <v>0</v>
      </c>
      <c r="Q396" s="128">
        <v>2.9999999999999997E-4</v>
      </c>
      <c r="R396" s="128">
        <f>Q396*H396</f>
        <v>7.1414999999999994E-3</v>
      </c>
      <c r="S396" s="128">
        <v>0</v>
      </c>
      <c r="T396" s="129">
        <f>S396*H396</f>
        <v>0</v>
      </c>
      <c r="AR396" s="130" t="s">
        <v>182</v>
      </c>
      <c r="AT396" s="130" t="s">
        <v>192</v>
      </c>
      <c r="AU396" s="130" t="s">
        <v>76</v>
      </c>
      <c r="AY396" s="18" t="s">
        <v>126</v>
      </c>
      <c r="BE396" s="131">
        <f>IF(N396="základní",J396,0)</f>
        <v>23.81</v>
      </c>
      <c r="BF396" s="131">
        <f>IF(N396="snížená",J396,0)</f>
        <v>0</v>
      </c>
      <c r="BG396" s="131">
        <f>IF(N396="zákl. přenesená",J396,0)</f>
        <v>0</v>
      </c>
      <c r="BH396" s="131">
        <f>IF(N396="sníž. přenesená",J396,0)</f>
        <v>0</v>
      </c>
      <c r="BI396" s="131">
        <f>IF(N396="nulová",J396,0)</f>
        <v>0</v>
      </c>
      <c r="BJ396" s="18" t="s">
        <v>74</v>
      </c>
      <c r="BK396" s="131">
        <f>ROUND(I396*H396,2)</f>
        <v>23.81</v>
      </c>
      <c r="BL396" s="18" t="s">
        <v>133</v>
      </c>
      <c r="BM396" s="130" t="s">
        <v>525</v>
      </c>
    </row>
    <row r="397" spans="2:65" s="13" customFormat="1" ht="11.25" x14ac:dyDescent="0.2">
      <c r="B397" s="141"/>
      <c r="D397" s="136" t="s">
        <v>137</v>
      </c>
      <c r="F397" s="143" t="s">
        <v>526</v>
      </c>
      <c r="H397" s="144">
        <v>23.805</v>
      </c>
      <c r="L397" s="141"/>
      <c r="M397" s="145"/>
      <c r="T397" s="146"/>
      <c r="AT397" s="142" t="s">
        <v>137</v>
      </c>
      <c r="AU397" s="142" t="s">
        <v>76</v>
      </c>
      <c r="AV397" s="13" t="s">
        <v>76</v>
      </c>
      <c r="AW397" s="13" t="s">
        <v>4</v>
      </c>
      <c r="AX397" s="13" t="s">
        <v>74</v>
      </c>
      <c r="AY397" s="142" t="s">
        <v>126</v>
      </c>
    </row>
    <row r="398" spans="2:65" s="1" customFormat="1" ht="16.5" customHeight="1" x14ac:dyDescent="0.2">
      <c r="B398" s="30"/>
      <c r="C398" s="159" t="s">
        <v>527</v>
      </c>
      <c r="D398" s="159" t="s">
        <v>192</v>
      </c>
      <c r="E398" s="160" t="s">
        <v>528</v>
      </c>
      <c r="F398" s="161" t="s">
        <v>529</v>
      </c>
      <c r="G398" s="162" t="s">
        <v>286</v>
      </c>
      <c r="H398" s="163">
        <v>12.65</v>
      </c>
      <c r="I398" s="164">
        <v>1</v>
      </c>
      <c r="J398" s="164">
        <f>ROUND(I398*H398,2)</f>
        <v>12.65</v>
      </c>
      <c r="K398" s="161" t="s">
        <v>132</v>
      </c>
      <c r="L398" s="165"/>
      <c r="M398" s="166" t="s">
        <v>17</v>
      </c>
      <c r="N398" s="167" t="s">
        <v>37</v>
      </c>
      <c r="O398" s="128">
        <v>0</v>
      </c>
      <c r="P398" s="128">
        <f>O398*H398</f>
        <v>0</v>
      </c>
      <c r="Q398" s="128">
        <v>2.0000000000000001E-4</v>
      </c>
      <c r="R398" s="128">
        <f>Q398*H398</f>
        <v>2.5300000000000001E-3</v>
      </c>
      <c r="S398" s="128">
        <v>0</v>
      </c>
      <c r="T398" s="129">
        <f>S398*H398</f>
        <v>0</v>
      </c>
      <c r="AR398" s="130" t="s">
        <v>182</v>
      </c>
      <c r="AT398" s="130" t="s">
        <v>192</v>
      </c>
      <c r="AU398" s="130" t="s">
        <v>76</v>
      </c>
      <c r="AY398" s="18" t="s">
        <v>126</v>
      </c>
      <c r="BE398" s="131">
        <f>IF(N398="základní",J398,0)</f>
        <v>12.65</v>
      </c>
      <c r="BF398" s="131">
        <f>IF(N398="snížená",J398,0)</f>
        <v>0</v>
      </c>
      <c r="BG398" s="131">
        <f>IF(N398="zákl. přenesená",J398,0)</f>
        <v>0</v>
      </c>
      <c r="BH398" s="131">
        <f>IF(N398="sníž. přenesená",J398,0)</f>
        <v>0</v>
      </c>
      <c r="BI398" s="131">
        <f>IF(N398="nulová",J398,0)</f>
        <v>0</v>
      </c>
      <c r="BJ398" s="18" t="s">
        <v>74</v>
      </c>
      <c r="BK398" s="131">
        <f>ROUND(I398*H398,2)</f>
        <v>12.65</v>
      </c>
      <c r="BL398" s="18" t="s">
        <v>133</v>
      </c>
      <c r="BM398" s="130" t="s">
        <v>530</v>
      </c>
    </row>
    <row r="399" spans="2:65" s="13" customFormat="1" ht="11.25" x14ac:dyDescent="0.2">
      <c r="B399" s="141"/>
      <c r="D399" s="136" t="s">
        <v>137</v>
      </c>
      <c r="F399" s="143" t="s">
        <v>531</v>
      </c>
      <c r="H399" s="144">
        <v>12.65</v>
      </c>
      <c r="L399" s="141"/>
      <c r="M399" s="145"/>
      <c r="T399" s="146"/>
      <c r="AT399" s="142" t="s">
        <v>137</v>
      </c>
      <c r="AU399" s="142" t="s">
        <v>76</v>
      </c>
      <c r="AV399" s="13" t="s">
        <v>76</v>
      </c>
      <c r="AW399" s="13" t="s">
        <v>4</v>
      </c>
      <c r="AX399" s="13" t="s">
        <v>74</v>
      </c>
      <c r="AY399" s="142" t="s">
        <v>126</v>
      </c>
    </row>
    <row r="400" spans="2:65" s="1" customFormat="1" ht="16.5" customHeight="1" x14ac:dyDescent="0.2">
      <c r="B400" s="30"/>
      <c r="C400" s="120" t="s">
        <v>532</v>
      </c>
      <c r="D400" s="120" t="s">
        <v>128</v>
      </c>
      <c r="E400" s="121" t="s">
        <v>533</v>
      </c>
      <c r="F400" s="122" t="s">
        <v>534</v>
      </c>
      <c r="G400" s="123" t="s">
        <v>131</v>
      </c>
      <c r="H400" s="124">
        <v>197.68600000000001</v>
      </c>
      <c r="I400" s="125">
        <v>1</v>
      </c>
      <c r="J400" s="125">
        <f>ROUND(I400*H400,2)</f>
        <v>197.69</v>
      </c>
      <c r="K400" s="122" t="s">
        <v>132</v>
      </c>
      <c r="L400" s="30"/>
      <c r="M400" s="126" t="s">
        <v>17</v>
      </c>
      <c r="N400" s="127" t="s">
        <v>37</v>
      </c>
      <c r="O400" s="128">
        <v>7.4999999999999997E-2</v>
      </c>
      <c r="P400" s="128">
        <f>O400*H400</f>
        <v>14.826449999999999</v>
      </c>
      <c r="Q400" s="128">
        <v>1.3999999999999999E-4</v>
      </c>
      <c r="R400" s="128">
        <f>Q400*H400</f>
        <v>2.7676039999999999E-2</v>
      </c>
      <c r="S400" s="128">
        <v>0</v>
      </c>
      <c r="T400" s="129">
        <f>S400*H400</f>
        <v>0</v>
      </c>
      <c r="AR400" s="130" t="s">
        <v>133</v>
      </c>
      <c r="AT400" s="130" t="s">
        <v>128</v>
      </c>
      <c r="AU400" s="130" t="s">
        <v>76</v>
      </c>
      <c r="AY400" s="18" t="s">
        <v>126</v>
      </c>
      <c r="BE400" s="131">
        <f>IF(N400="základní",J400,0)</f>
        <v>197.69</v>
      </c>
      <c r="BF400" s="131">
        <f>IF(N400="snížená",J400,0)</f>
        <v>0</v>
      </c>
      <c r="BG400" s="131">
        <f>IF(N400="zákl. přenesená",J400,0)</f>
        <v>0</v>
      </c>
      <c r="BH400" s="131">
        <f>IF(N400="sníž. přenesená",J400,0)</f>
        <v>0</v>
      </c>
      <c r="BI400" s="131">
        <f>IF(N400="nulová",J400,0)</f>
        <v>0</v>
      </c>
      <c r="BJ400" s="18" t="s">
        <v>74</v>
      </c>
      <c r="BK400" s="131">
        <f>ROUND(I400*H400,2)</f>
        <v>197.69</v>
      </c>
      <c r="BL400" s="18" t="s">
        <v>133</v>
      </c>
      <c r="BM400" s="130" t="s">
        <v>535</v>
      </c>
    </row>
    <row r="401" spans="2:65" s="1" customFormat="1" ht="11.25" x14ac:dyDescent="0.2">
      <c r="B401" s="30"/>
      <c r="D401" s="132" t="s">
        <v>135</v>
      </c>
      <c r="F401" s="133" t="s">
        <v>536</v>
      </c>
      <c r="L401" s="30"/>
      <c r="M401" s="134"/>
      <c r="T401" s="51"/>
      <c r="AT401" s="18" t="s">
        <v>135</v>
      </c>
      <c r="AU401" s="18" t="s">
        <v>76</v>
      </c>
    </row>
    <row r="402" spans="2:65" s="13" customFormat="1" ht="11.25" x14ac:dyDescent="0.2">
      <c r="B402" s="141"/>
      <c r="D402" s="136" t="s">
        <v>137</v>
      </c>
      <c r="E402" s="142" t="s">
        <v>17</v>
      </c>
      <c r="F402" s="143" t="s">
        <v>537</v>
      </c>
      <c r="H402" s="144">
        <v>102</v>
      </c>
      <c r="L402" s="141"/>
      <c r="M402" s="145"/>
      <c r="T402" s="146"/>
      <c r="AT402" s="142" t="s">
        <v>137</v>
      </c>
      <c r="AU402" s="142" t="s">
        <v>76</v>
      </c>
      <c r="AV402" s="13" t="s">
        <v>76</v>
      </c>
      <c r="AW402" s="13" t="s">
        <v>28</v>
      </c>
      <c r="AX402" s="13" t="s">
        <v>66</v>
      </c>
      <c r="AY402" s="142" t="s">
        <v>126</v>
      </c>
    </row>
    <row r="403" spans="2:65" s="13" customFormat="1" ht="11.25" x14ac:dyDescent="0.2">
      <c r="B403" s="141"/>
      <c r="D403" s="136" t="s">
        <v>137</v>
      </c>
      <c r="E403" s="142" t="s">
        <v>17</v>
      </c>
      <c r="F403" s="143" t="s">
        <v>475</v>
      </c>
      <c r="H403" s="144">
        <v>23.12</v>
      </c>
      <c r="L403" s="141"/>
      <c r="M403" s="145"/>
      <c r="T403" s="146"/>
      <c r="AT403" s="142" t="s">
        <v>137</v>
      </c>
      <c r="AU403" s="142" t="s">
        <v>76</v>
      </c>
      <c r="AV403" s="13" t="s">
        <v>76</v>
      </c>
      <c r="AW403" s="13" t="s">
        <v>28</v>
      </c>
      <c r="AX403" s="13" t="s">
        <v>66</v>
      </c>
      <c r="AY403" s="142" t="s">
        <v>126</v>
      </c>
    </row>
    <row r="404" spans="2:65" s="13" customFormat="1" ht="11.25" x14ac:dyDescent="0.2">
      <c r="B404" s="141"/>
      <c r="D404" s="136" t="s">
        <v>137</v>
      </c>
      <c r="E404" s="142" t="s">
        <v>17</v>
      </c>
      <c r="F404" s="143" t="s">
        <v>538</v>
      </c>
      <c r="H404" s="144">
        <v>86.38</v>
      </c>
      <c r="L404" s="141"/>
      <c r="M404" s="145"/>
      <c r="T404" s="146"/>
      <c r="AT404" s="142" t="s">
        <v>137</v>
      </c>
      <c r="AU404" s="142" t="s">
        <v>76</v>
      </c>
      <c r="AV404" s="13" t="s">
        <v>76</v>
      </c>
      <c r="AW404" s="13" t="s">
        <v>28</v>
      </c>
      <c r="AX404" s="13" t="s">
        <v>66</v>
      </c>
      <c r="AY404" s="142" t="s">
        <v>126</v>
      </c>
    </row>
    <row r="405" spans="2:65" s="13" customFormat="1" ht="11.25" x14ac:dyDescent="0.2">
      <c r="B405" s="141"/>
      <c r="D405" s="136" t="s">
        <v>137</v>
      </c>
      <c r="E405" s="142" t="s">
        <v>17</v>
      </c>
      <c r="F405" s="143" t="s">
        <v>477</v>
      </c>
      <c r="H405" s="144">
        <v>7.52</v>
      </c>
      <c r="L405" s="141"/>
      <c r="M405" s="145"/>
      <c r="T405" s="146"/>
      <c r="AT405" s="142" t="s">
        <v>137</v>
      </c>
      <c r="AU405" s="142" t="s">
        <v>76</v>
      </c>
      <c r="AV405" s="13" t="s">
        <v>76</v>
      </c>
      <c r="AW405" s="13" t="s">
        <v>28</v>
      </c>
      <c r="AX405" s="13" t="s">
        <v>66</v>
      </c>
      <c r="AY405" s="142" t="s">
        <v>126</v>
      </c>
    </row>
    <row r="406" spans="2:65" s="13" customFormat="1" ht="11.25" x14ac:dyDescent="0.2">
      <c r="B406" s="141"/>
      <c r="D406" s="136" t="s">
        <v>137</v>
      </c>
      <c r="E406" s="142" t="s">
        <v>17</v>
      </c>
      <c r="F406" s="143" t="s">
        <v>478</v>
      </c>
      <c r="H406" s="144">
        <v>-1.5</v>
      </c>
      <c r="L406" s="141"/>
      <c r="M406" s="145"/>
      <c r="T406" s="146"/>
      <c r="AT406" s="142" t="s">
        <v>137</v>
      </c>
      <c r="AU406" s="142" t="s">
        <v>76</v>
      </c>
      <c r="AV406" s="13" t="s">
        <v>76</v>
      </c>
      <c r="AW406" s="13" t="s">
        <v>28</v>
      </c>
      <c r="AX406" s="13" t="s">
        <v>66</v>
      </c>
      <c r="AY406" s="142" t="s">
        <v>126</v>
      </c>
    </row>
    <row r="407" spans="2:65" s="13" customFormat="1" ht="11.25" x14ac:dyDescent="0.2">
      <c r="B407" s="141"/>
      <c r="D407" s="136" t="s">
        <v>137</v>
      </c>
      <c r="E407" s="142" t="s">
        <v>17</v>
      </c>
      <c r="F407" s="143" t="s">
        <v>308</v>
      </c>
      <c r="H407" s="144">
        <v>-8</v>
      </c>
      <c r="L407" s="141"/>
      <c r="M407" s="145"/>
      <c r="T407" s="146"/>
      <c r="AT407" s="142" t="s">
        <v>137</v>
      </c>
      <c r="AU407" s="142" t="s">
        <v>76</v>
      </c>
      <c r="AV407" s="13" t="s">
        <v>76</v>
      </c>
      <c r="AW407" s="13" t="s">
        <v>28</v>
      </c>
      <c r="AX407" s="13" t="s">
        <v>66</v>
      </c>
      <c r="AY407" s="142" t="s">
        <v>126</v>
      </c>
    </row>
    <row r="408" spans="2:65" s="13" customFormat="1" ht="11.25" x14ac:dyDescent="0.2">
      <c r="B408" s="141"/>
      <c r="D408" s="136" t="s">
        <v>137</v>
      </c>
      <c r="E408" s="142" t="s">
        <v>17</v>
      </c>
      <c r="F408" s="143" t="s">
        <v>451</v>
      </c>
      <c r="H408" s="144">
        <v>-4.5999999999999996</v>
      </c>
      <c r="L408" s="141"/>
      <c r="M408" s="145"/>
      <c r="T408" s="146"/>
      <c r="AT408" s="142" t="s">
        <v>137</v>
      </c>
      <c r="AU408" s="142" t="s">
        <v>76</v>
      </c>
      <c r="AV408" s="13" t="s">
        <v>76</v>
      </c>
      <c r="AW408" s="13" t="s">
        <v>28</v>
      </c>
      <c r="AX408" s="13" t="s">
        <v>66</v>
      </c>
      <c r="AY408" s="142" t="s">
        <v>126</v>
      </c>
    </row>
    <row r="409" spans="2:65" s="13" customFormat="1" ht="11.25" x14ac:dyDescent="0.2">
      <c r="B409" s="141"/>
      <c r="D409" s="136" t="s">
        <v>137</v>
      </c>
      <c r="E409" s="142" t="s">
        <v>17</v>
      </c>
      <c r="F409" s="143" t="s">
        <v>452</v>
      </c>
      <c r="H409" s="144">
        <v>-11.04</v>
      </c>
      <c r="L409" s="141"/>
      <c r="M409" s="145"/>
      <c r="T409" s="146"/>
      <c r="AT409" s="142" t="s">
        <v>137</v>
      </c>
      <c r="AU409" s="142" t="s">
        <v>76</v>
      </c>
      <c r="AV409" s="13" t="s">
        <v>76</v>
      </c>
      <c r="AW409" s="13" t="s">
        <v>28</v>
      </c>
      <c r="AX409" s="13" t="s">
        <v>66</v>
      </c>
      <c r="AY409" s="142" t="s">
        <v>126</v>
      </c>
    </row>
    <row r="410" spans="2:65" s="13" customFormat="1" ht="11.25" x14ac:dyDescent="0.2">
      <c r="B410" s="141"/>
      <c r="D410" s="136" t="s">
        <v>137</v>
      </c>
      <c r="E410" s="142" t="s">
        <v>17</v>
      </c>
      <c r="F410" s="143" t="s">
        <v>453</v>
      </c>
      <c r="H410" s="144">
        <v>-6.67</v>
      </c>
      <c r="L410" s="141"/>
      <c r="M410" s="145"/>
      <c r="T410" s="146"/>
      <c r="AT410" s="142" t="s">
        <v>137</v>
      </c>
      <c r="AU410" s="142" t="s">
        <v>76</v>
      </c>
      <c r="AV410" s="13" t="s">
        <v>76</v>
      </c>
      <c r="AW410" s="13" t="s">
        <v>28</v>
      </c>
      <c r="AX410" s="13" t="s">
        <v>66</v>
      </c>
      <c r="AY410" s="142" t="s">
        <v>126</v>
      </c>
    </row>
    <row r="411" spans="2:65" s="13" customFormat="1" ht="11.25" x14ac:dyDescent="0.2">
      <c r="B411" s="141"/>
      <c r="D411" s="136" t="s">
        <v>137</v>
      </c>
      <c r="E411" s="142" t="s">
        <v>17</v>
      </c>
      <c r="F411" s="143" t="s">
        <v>479</v>
      </c>
      <c r="H411" s="144">
        <v>1.62</v>
      </c>
      <c r="L411" s="141"/>
      <c r="M411" s="145"/>
      <c r="T411" s="146"/>
      <c r="AT411" s="142" t="s">
        <v>137</v>
      </c>
      <c r="AU411" s="142" t="s">
        <v>76</v>
      </c>
      <c r="AV411" s="13" t="s">
        <v>76</v>
      </c>
      <c r="AW411" s="13" t="s">
        <v>28</v>
      </c>
      <c r="AX411" s="13" t="s">
        <v>66</v>
      </c>
      <c r="AY411" s="142" t="s">
        <v>126</v>
      </c>
    </row>
    <row r="412" spans="2:65" s="13" customFormat="1" ht="11.25" x14ac:dyDescent="0.2">
      <c r="B412" s="141"/>
      <c r="D412" s="136" t="s">
        <v>137</v>
      </c>
      <c r="E412" s="142" t="s">
        <v>17</v>
      </c>
      <c r="F412" s="143" t="s">
        <v>480</v>
      </c>
      <c r="H412" s="144">
        <v>4.32</v>
      </c>
      <c r="L412" s="141"/>
      <c r="M412" s="145"/>
      <c r="T412" s="146"/>
      <c r="AT412" s="142" t="s">
        <v>137</v>
      </c>
      <c r="AU412" s="142" t="s">
        <v>76</v>
      </c>
      <c r="AV412" s="13" t="s">
        <v>76</v>
      </c>
      <c r="AW412" s="13" t="s">
        <v>28</v>
      </c>
      <c r="AX412" s="13" t="s">
        <v>66</v>
      </c>
      <c r="AY412" s="142" t="s">
        <v>126</v>
      </c>
    </row>
    <row r="413" spans="2:65" s="13" customFormat="1" ht="11.25" x14ac:dyDescent="0.2">
      <c r="B413" s="141"/>
      <c r="D413" s="136" t="s">
        <v>137</v>
      </c>
      <c r="E413" s="142" t="s">
        <v>17</v>
      </c>
      <c r="F413" s="143" t="s">
        <v>481</v>
      </c>
      <c r="H413" s="144">
        <v>2.016</v>
      </c>
      <c r="L413" s="141"/>
      <c r="M413" s="145"/>
      <c r="T413" s="146"/>
      <c r="AT413" s="142" t="s">
        <v>137</v>
      </c>
      <c r="AU413" s="142" t="s">
        <v>76</v>
      </c>
      <c r="AV413" s="13" t="s">
        <v>76</v>
      </c>
      <c r="AW413" s="13" t="s">
        <v>28</v>
      </c>
      <c r="AX413" s="13" t="s">
        <v>66</v>
      </c>
      <c r="AY413" s="142" t="s">
        <v>126</v>
      </c>
    </row>
    <row r="414" spans="2:65" s="13" customFormat="1" ht="11.25" x14ac:dyDescent="0.2">
      <c r="B414" s="141"/>
      <c r="D414" s="136" t="s">
        <v>137</v>
      </c>
      <c r="E414" s="142" t="s">
        <v>17</v>
      </c>
      <c r="F414" s="143" t="s">
        <v>482</v>
      </c>
      <c r="H414" s="144">
        <v>2.52</v>
      </c>
      <c r="L414" s="141"/>
      <c r="M414" s="145"/>
      <c r="T414" s="146"/>
      <c r="AT414" s="142" t="s">
        <v>137</v>
      </c>
      <c r="AU414" s="142" t="s">
        <v>76</v>
      </c>
      <c r="AV414" s="13" t="s">
        <v>76</v>
      </c>
      <c r="AW414" s="13" t="s">
        <v>28</v>
      </c>
      <c r="AX414" s="13" t="s">
        <v>66</v>
      </c>
      <c r="AY414" s="142" t="s">
        <v>126</v>
      </c>
    </row>
    <row r="415" spans="2:65" s="15" customFormat="1" ht="11.25" x14ac:dyDescent="0.2">
      <c r="B415" s="153"/>
      <c r="D415" s="136" t="s">
        <v>137</v>
      </c>
      <c r="E415" s="154" t="s">
        <v>17</v>
      </c>
      <c r="F415" s="155" t="s">
        <v>157</v>
      </c>
      <c r="H415" s="156">
        <v>197.68600000000004</v>
      </c>
      <c r="L415" s="153"/>
      <c r="M415" s="157"/>
      <c r="T415" s="158"/>
      <c r="AT415" s="154" t="s">
        <v>137</v>
      </c>
      <c r="AU415" s="154" t="s">
        <v>76</v>
      </c>
      <c r="AV415" s="15" t="s">
        <v>133</v>
      </c>
      <c r="AW415" s="15" t="s">
        <v>28</v>
      </c>
      <c r="AX415" s="15" t="s">
        <v>74</v>
      </c>
      <c r="AY415" s="154" t="s">
        <v>126</v>
      </c>
    </row>
    <row r="416" spans="2:65" s="1" customFormat="1" ht="24.2" customHeight="1" x14ac:dyDescent="0.2">
      <c r="B416" s="30"/>
      <c r="C416" s="120" t="s">
        <v>539</v>
      </c>
      <c r="D416" s="120" t="s">
        <v>128</v>
      </c>
      <c r="E416" s="121" t="s">
        <v>540</v>
      </c>
      <c r="F416" s="122" t="s">
        <v>541</v>
      </c>
      <c r="G416" s="123" t="s">
        <v>131</v>
      </c>
      <c r="H416" s="124">
        <v>197.68600000000001</v>
      </c>
      <c r="I416" s="125">
        <v>1</v>
      </c>
      <c r="J416" s="125">
        <f>ROUND(I416*H416,2)</f>
        <v>197.69</v>
      </c>
      <c r="K416" s="122" t="s">
        <v>132</v>
      </c>
      <c r="L416" s="30"/>
      <c r="M416" s="126" t="s">
        <v>17</v>
      </c>
      <c r="N416" s="127" t="s">
        <v>37</v>
      </c>
      <c r="O416" s="128">
        <v>0.245</v>
      </c>
      <c r="P416" s="128">
        <f>O416*H416</f>
        <v>48.433070000000001</v>
      </c>
      <c r="Q416" s="128">
        <v>2.8500000000000001E-3</v>
      </c>
      <c r="R416" s="128">
        <f>Q416*H416</f>
        <v>0.56340509999999999</v>
      </c>
      <c r="S416" s="128">
        <v>0</v>
      </c>
      <c r="T416" s="129">
        <f>S416*H416</f>
        <v>0</v>
      </c>
      <c r="AR416" s="130" t="s">
        <v>133</v>
      </c>
      <c r="AT416" s="130" t="s">
        <v>128</v>
      </c>
      <c r="AU416" s="130" t="s">
        <v>76</v>
      </c>
      <c r="AY416" s="18" t="s">
        <v>126</v>
      </c>
      <c r="BE416" s="131">
        <f>IF(N416="základní",J416,0)</f>
        <v>197.69</v>
      </c>
      <c r="BF416" s="131">
        <f>IF(N416="snížená",J416,0)</f>
        <v>0</v>
      </c>
      <c r="BG416" s="131">
        <f>IF(N416="zákl. přenesená",J416,0)</f>
        <v>0</v>
      </c>
      <c r="BH416" s="131">
        <f>IF(N416="sníž. přenesená",J416,0)</f>
        <v>0</v>
      </c>
      <c r="BI416" s="131">
        <f>IF(N416="nulová",J416,0)</f>
        <v>0</v>
      </c>
      <c r="BJ416" s="18" t="s">
        <v>74</v>
      </c>
      <c r="BK416" s="131">
        <f>ROUND(I416*H416,2)</f>
        <v>197.69</v>
      </c>
      <c r="BL416" s="18" t="s">
        <v>133</v>
      </c>
      <c r="BM416" s="130" t="s">
        <v>542</v>
      </c>
    </row>
    <row r="417" spans="2:65" s="1" customFormat="1" ht="11.25" x14ac:dyDescent="0.2">
      <c r="B417" s="30"/>
      <c r="D417" s="132" t="s">
        <v>135</v>
      </c>
      <c r="F417" s="133" t="s">
        <v>543</v>
      </c>
      <c r="L417" s="30"/>
      <c r="M417" s="134"/>
      <c r="T417" s="51"/>
      <c r="AT417" s="18" t="s">
        <v>135</v>
      </c>
      <c r="AU417" s="18" t="s">
        <v>76</v>
      </c>
    </row>
    <row r="418" spans="2:65" s="1" customFormat="1" ht="16.5" customHeight="1" x14ac:dyDescent="0.2">
      <c r="B418" s="30"/>
      <c r="C418" s="120" t="s">
        <v>544</v>
      </c>
      <c r="D418" s="120" t="s">
        <v>128</v>
      </c>
      <c r="E418" s="121" t="s">
        <v>545</v>
      </c>
      <c r="F418" s="122" t="s">
        <v>546</v>
      </c>
      <c r="G418" s="123" t="s">
        <v>131</v>
      </c>
      <c r="H418" s="124">
        <v>161.43700000000001</v>
      </c>
      <c r="I418" s="125">
        <v>1</v>
      </c>
      <c r="J418" s="125">
        <f>ROUND(I418*H418,2)</f>
        <v>161.44</v>
      </c>
      <c r="K418" s="122" t="s">
        <v>132</v>
      </c>
      <c r="L418" s="30"/>
      <c r="M418" s="126" t="s">
        <v>17</v>
      </c>
      <c r="N418" s="127" t="s">
        <v>37</v>
      </c>
      <c r="O418" s="128">
        <v>0.30499999999999999</v>
      </c>
      <c r="P418" s="128">
        <f>O418*H418</f>
        <v>49.238285000000005</v>
      </c>
      <c r="Q418" s="128">
        <v>0.11</v>
      </c>
      <c r="R418" s="128">
        <f>Q418*H418</f>
        <v>17.75807</v>
      </c>
      <c r="S418" s="128">
        <v>0</v>
      </c>
      <c r="T418" s="129">
        <f>S418*H418</f>
        <v>0</v>
      </c>
      <c r="AR418" s="130" t="s">
        <v>133</v>
      </c>
      <c r="AT418" s="130" t="s">
        <v>128</v>
      </c>
      <c r="AU418" s="130" t="s">
        <v>76</v>
      </c>
      <c r="AY418" s="18" t="s">
        <v>126</v>
      </c>
      <c r="BE418" s="131">
        <f>IF(N418="základní",J418,0)</f>
        <v>161.44</v>
      </c>
      <c r="BF418" s="131">
        <f>IF(N418="snížená",J418,0)</f>
        <v>0</v>
      </c>
      <c r="BG418" s="131">
        <f>IF(N418="zákl. přenesená",J418,0)</f>
        <v>0</v>
      </c>
      <c r="BH418" s="131">
        <f>IF(N418="sníž. přenesená",J418,0)</f>
        <v>0</v>
      </c>
      <c r="BI418" s="131">
        <f>IF(N418="nulová",J418,0)</f>
        <v>0</v>
      </c>
      <c r="BJ418" s="18" t="s">
        <v>74</v>
      </c>
      <c r="BK418" s="131">
        <f>ROUND(I418*H418,2)</f>
        <v>161.44</v>
      </c>
      <c r="BL418" s="18" t="s">
        <v>133</v>
      </c>
      <c r="BM418" s="130" t="s">
        <v>547</v>
      </c>
    </row>
    <row r="419" spans="2:65" s="1" customFormat="1" ht="11.25" x14ac:dyDescent="0.2">
      <c r="B419" s="30"/>
      <c r="D419" s="132" t="s">
        <v>135</v>
      </c>
      <c r="F419" s="133" t="s">
        <v>548</v>
      </c>
      <c r="L419" s="30"/>
      <c r="M419" s="134"/>
      <c r="T419" s="51"/>
      <c r="AT419" s="18" t="s">
        <v>135</v>
      </c>
      <c r="AU419" s="18" t="s">
        <v>76</v>
      </c>
    </row>
    <row r="420" spans="2:65" s="12" customFormat="1" ht="11.25" x14ac:dyDescent="0.2">
      <c r="B420" s="135"/>
      <c r="D420" s="136" t="s">
        <v>137</v>
      </c>
      <c r="E420" s="137" t="s">
        <v>17</v>
      </c>
      <c r="F420" s="138" t="s">
        <v>301</v>
      </c>
      <c r="H420" s="137" t="s">
        <v>17</v>
      </c>
      <c r="L420" s="135"/>
      <c r="M420" s="139"/>
      <c r="T420" s="140"/>
      <c r="AT420" s="137" t="s">
        <v>137</v>
      </c>
      <c r="AU420" s="137" t="s">
        <v>76</v>
      </c>
      <c r="AV420" s="12" t="s">
        <v>74</v>
      </c>
      <c r="AW420" s="12" t="s">
        <v>28</v>
      </c>
      <c r="AX420" s="12" t="s">
        <v>66</v>
      </c>
      <c r="AY420" s="137" t="s">
        <v>126</v>
      </c>
    </row>
    <row r="421" spans="2:65" s="13" customFormat="1" ht="11.25" x14ac:dyDescent="0.2">
      <c r="B421" s="141"/>
      <c r="D421" s="136" t="s">
        <v>137</v>
      </c>
      <c r="E421" s="142" t="s">
        <v>17</v>
      </c>
      <c r="F421" s="143" t="s">
        <v>400</v>
      </c>
      <c r="H421" s="144">
        <v>4.5</v>
      </c>
      <c r="L421" s="141"/>
      <c r="M421" s="145"/>
      <c r="T421" s="146"/>
      <c r="AT421" s="142" t="s">
        <v>137</v>
      </c>
      <c r="AU421" s="142" t="s">
        <v>76</v>
      </c>
      <c r="AV421" s="13" t="s">
        <v>76</v>
      </c>
      <c r="AW421" s="13" t="s">
        <v>28</v>
      </c>
      <c r="AX421" s="13" t="s">
        <v>66</v>
      </c>
      <c r="AY421" s="142" t="s">
        <v>126</v>
      </c>
    </row>
    <row r="422" spans="2:65" s="13" customFormat="1" ht="11.25" x14ac:dyDescent="0.2">
      <c r="B422" s="141"/>
      <c r="D422" s="136" t="s">
        <v>137</v>
      </c>
      <c r="E422" s="142" t="s">
        <v>17</v>
      </c>
      <c r="F422" s="143" t="s">
        <v>549</v>
      </c>
      <c r="H422" s="144">
        <v>0.1</v>
      </c>
      <c r="L422" s="141"/>
      <c r="M422" s="145"/>
      <c r="T422" s="146"/>
      <c r="AT422" s="142" t="s">
        <v>137</v>
      </c>
      <c r="AU422" s="142" t="s">
        <v>76</v>
      </c>
      <c r="AV422" s="13" t="s">
        <v>76</v>
      </c>
      <c r="AW422" s="13" t="s">
        <v>28</v>
      </c>
      <c r="AX422" s="13" t="s">
        <v>66</v>
      </c>
      <c r="AY422" s="142" t="s">
        <v>126</v>
      </c>
    </row>
    <row r="423" spans="2:65" s="13" customFormat="1" ht="11.25" x14ac:dyDescent="0.2">
      <c r="B423" s="141"/>
      <c r="D423" s="136" t="s">
        <v>137</v>
      </c>
      <c r="E423" s="142" t="s">
        <v>17</v>
      </c>
      <c r="F423" s="143" t="s">
        <v>401</v>
      </c>
      <c r="H423" s="144">
        <v>10.92</v>
      </c>
      <c r="L423" s="141"/>
      <c r="M423" s="145"/>
      <c r="T423" s="146"/>
      <c r="AT423" s="142" t="s">
        <v>137</v>
      </c>
      <c r="AU423" s="142" t="s">
        <v>76</v>
      </c>
      <c r="AV423" s="13" t="s">
        <v>76</v>
      </c>
      <c r="AW423" s="13" t="s">
        <v>28</v>
      </c>
      <c r="AX423" s="13" t="s">
        <v>66</v>
      </c>
      <c r="AY423" s="142" t="s">
        <v>126</v>
      </c>
    </row>
    <row r="424" spans="2:65" s="13" customFormat="1" ht="11.25" x14ac:dyDescent="0.2">
      <c r="B424" s="141"/>
      <c r="D424" s="136" t="s">
        <v>137</v>
      </c>
      <c r="E424" s="142" t="s">
        <v>17</v>
      </c>
      <c r="F424" s="143" t="s">
        <v>402</v>
      </c>
      <c r="H424" s="144">
        <v>12.81</v>
      </c>
      <c r="L424" s="141"/>
      <c r="M424" s="145"/>
      <c r="T424" s="146"/>
      <c r="AT424" s="142" t="s">
        <v>137</v>
      </c>
      <c r="AU424" s="142" t="s">
        <v>76</v>
      </c>
      <c r="AV424" s="13" t="s">
        <v>76</v>
      </c>
      <c r="AW424" s="13" t="s">
        <v>28</v>
      </c>
      <c r="AX424" s="13" t="s">
        <v>66</v>
      </c>
      <c r="AY424" s="142" t="s">
        <v>126</v>
      </c>
    </row>
    <row r="425" spans="2:65" s="13" customFormat="1" ht="11.25" x14ac:dyDescent="0.2">
      <c r="B425" s="141"/>
      <c r="D425" s="136" t="s">
        <v>137</v>
      </c>
      <c r="E425" s="142" t="s">
        <v>17</v>
      </c>
      <c r="F425" s="143" t="s">
        <v>403</v>
      </c>
      <c r="H425" s="144">
        <v>13.725</v>
      </c>
      <c r="L425" s="141"/>
      <c r="M425" s="145"/>
      <c r="T425" s="146"/>
      <c r="AT425" s="142" t="s">
        <v>137</v>
      </c>
      <c r="AU425" s="142" t="s">
        <v>76</v>
      </c>
      <c r="AV425" s="13" t="s">
        <v>76</v>
      </c>
      <c r="AW425" s="13" t="s">
        <v>28</v>
      </c>
      <c r="AX425" s="13" t="s">
        <v>66</v>
      </c>
      <c r="AY425" s="142" t="s">
        <v>126</v>
      </c>
    </row>
    <row r="426" spans="2:65" s="13" customFormat="1" ht="11.25" x14ac:dyDescent="0.2">
      <c r="B426" s="141"/>
      <c r="D426" s="136" t="s">
        <v>137</v>
      </c>
      <c r="E426" s="142" t="s">
        <v>17</v>
      </c>
      <c r="F426" s="143" t="s">
        <v>549</v>
      </c>
      <c r="H426" s="144">
        <v>0.1</v>
      </c>
      <c r="L426" s="141"/>
      <c r="M426" s="145"/>
      <c r="T426" s="146"/>
      <c r="AT426" s="142" t="s">
        <v>137</v>
      </c>
      <c r="AU426" s="142" t="s">
        <v>76</v>
      </c>
      <c r="AV426" s="13" t="s">
        <v>76</v>
      </c>
      <c r="AW426" s="13" t="s">
        <v>28</v>
      </c>
      <c r="AX426" s="13" t="s">
        <v>66</v>
      </c>
      <c r="AY426" s="142" t="s">
        <v>126</v>
      </c>
    </row>
    <row r="427" spans="2:65" s="13" customFormat="1" ht="11.25" x14ac:dyDescent="0.2">
      <c r="B427" s="141"/>
      <c r="D427" s="136" t="s">
        <v>137</v>
      </c>
      <c r="E427" s="142" t="s">
        <v>17</v>
      </c>
      <c r="F427" s="143" t="s">
        <v>550</v>
      </c>
      <c r="H427" s="144">
        <v>0.25</v>
      </c>
      <c r="L427" s="141"/>
      <c r="M427" s="145"/>
      <c r="T427" s="146"/>
      <c r="AT427" s="142" t="s">
        <v>137</v>
      </c>
      <c r="AU427" s="142" t="s">
        <v>76</v>
      </c>
      <c r="AV427" s="13" t="s">
        <v>76</v>
      </c>
      <c r="AW427" s="13" t="s">
        <v>28</v>
      </c>
      <c r="AX427" s="13" t="s">
        <v>66</v>
      </c>
      <c r="AY427" s="142" t="s">
        <v>126</v>
      </c>
    </row>
    <row r="428" spans="2:65" s="13" customFormat="1" ht="11.25" x14ac:dyDescent="0.2">
      <c r="B428" s="141"/>
      <c r="D428" s="136" t="s">
        <v>137</v>
      </c>
      <c r="E428" s="142" t="s">
        <v>17</v>
      </c>
      <c r="F428" s="143" t="s">
        <v>404</v>
      </c>
      <c r="H428" s="144">
        <v>7.0730000000000004</v>
      </c>
      <c r="L428" s="141"/>
      <c r="M428" s="145"/>
      <c r="T428" s="146"/>
      <c r="AT428" s="142" t="s">
        <v>137</v>
      </c>
      <c r="AU428" s="142" t="s">
        <v>76</v>
      </c>
      <c r="AV428" s="13" t="s">
        <v>76</v>
      </c>
      <c r="AW428" s="13" t="s">
        <v>28</v>
      </c>
      <c r="AX428" s="13" t="s">
        <v>66</v>
      </c>
      <c r="AY428" s="142" t="s">
        <v>126</v>
      </c>
    </row>
    <row r="429" spans="2:65" s="13" customFormat="1" ht="11.25" x14ac:dyDescent="0.2">
      <c r="B429" s="141"/>
      <c r="D429" s="136" t="s">
        <v>137</v>
      </c>
      <c r="E429" s="142" t="s">
        <v>17</v>
      </c>
      <c r="F429" s="143" t="s">
        <v>405</v>
      </c>
      <c r="H429" s="144">
        <v>3.42</v>
      </c>
      <c r="L429" s="141"/>
      <c r="M429" s="145"/>
      <c r="T429" s="146"/>
      <c r="AT429" s="142" t="s">
        <v>137</v>
      </c>
      <c r="AU429" s="142" t="s">
        <v>76</v>
      </c>
      <c r="AV429" s="13" t="s">
        <v>76</v>
      </c>
      <c r="AW429" s="13" t="s">
        <v>28</v>
      </c>
      <c r="AX429" s="13" t="s">
        <v>66</v>
      </c>
      <c r="AY429" s="142" t="s">
        <v>126</v>
      </c>
    </row>
    <row r="430" spans="2:65" s="13" customFormat="1" ht="11.25" x14ac:dyDescent="0.2">
      <c r="B430" s="141"/>
      <c r="D430" s="136" t="s">
        <v>137</v>
      </c>
      <c r="E430" s="142" t="s">
        <v>17</v>
      </c>
      <c r="F430" s="143" t="s">
        <v>406</v>
      </c>
      <c r="H430" s="144">
        <v>4.1399999999999997</v>
      </c>
      <c r="L430" s="141"/>
      <c r="M430" s="145"/>
      <c r="T430" s="146"/>
      <c r="AT430" s="142" t="s">
        <v>137</v>
      </c>
      <c r="AU430" s="142" t="s">
        <v>76</v>
      </c>
      <c r="AV430" s="13" t="s">
        <v>76</v>
      </c>
      <c r="AW430" s="13" t="s">
        <v>28</v>
      </c>
      <c r="AX430" s="13" t="s">
        <v>66</v>
      </c>
      <c r="AY430" s="142" t="s">
        <v>126</v>
      </c>
    </row>
    <row r="431" spans="2:65" s="13" customFormat="1" ht="11.25" x14ac:dyDescent="0.2">
      <c r="B431" s="141"/>
      <c r="D431" s="136" t="s">
        <v>137</v>
      </c>
      <c r="E431" s="142" t="s">
        <v>17</v>
      </c>
      <c r="F431" s="143" t="s">
        <v>551</v>
      </c>
      <c r="H431" s="144">
        <v>7.0000000000000007E-2</v>
      </c>
      <c r="L431" s="141"/>
      <c r="M431" s="145"/>
      <c r="T431" s="146"/>
      <c r="AT431" s="142" t="s">
        <v>137</v>
      </c>
      <c r="AU431" s="142" t="s">
        <v>76</v>
      </c>
      <c r="AV431" s="13" t="s">
        <v>76</v>
      </c>
      <c r="AW431" s="13" t="s">
        <v>28</v>
      </c>
      <c r="AX431" s="13" t="s">
        <v>66</v>
      </c>
      <c r="AY431" s="142" t="s">
        <v>126</v>
      </c>
    </row>
    <row r="432" spans="2:65" s="13" customFormat="1" ht="11.25" x14ac:dyDescent="0.2">
      <c r="B432" s="141"/>
      <c r="D432" s="136" t="s">
        <v>137</v>
      </c>
      <c r="E432" s="142" t="s">
        <v>17</v>
      </c>
      <c r="F432" s="143" t="s">
        <v>407</v>
      </c>
      <c r="H432" s="144">
        <v>2.4700000000000002</v>
      </c>
      <c r="L432" s="141"/>
      <c r="M432" s="145"/>
      <c r="T432" s="146"/>
      <c r="AT432" s="142" t="s">
        <v>137</v>
      </c>
      <c r="AU432" s="142" t="s">
        <v>76</v>
      </c>
      <c r="AV432" s="13" t="s">
        <v>76</v>
      </c>
      <c r="AW432" s="13" t="s">
        <v>28</v>
      </c>
      <c r="AX432" s="13" t="s">
        <v>66</v>
      </c>
      <c r="AY432" s="142" t="s">
        <v>126</v>
      </c>
    </row>
    <row r="433" spans="2:51" s="13" customFormat="1" ht="11.25" x14ac:dyDescent="0.2">
      <c r="B433" s="141"/>
      <c r="D433" s="136" t="s">
        <v>137</v>
      </c>
      <c r="E433" s="142" t="s">
        <v>17</v>
      </c>
      <c r="F433" s="143" t="s">
        <v>552</v>
      </c>
      <c r="H433" s="144">
        <v>2.5649999999999999</v>
      </c>
      <c r="L433" s="141"/>
      <c r="M433" s="145"/>
      <c r="T433" s="146"/>
      <c r="AT433" s="142" t="s">
        <v>137</v>
      </c>
      <c r="AU433" s="142" t="s">
        <v>76</v>
      </c>
      <c r="AV433" s="13" t="s">
        <v>76</v>
      </c>
      <c r="AW433" s="13" t="s">
        <v>28</v>
      </c>
      <c r="AX433" s="13" t="s">
        <v>66</v>
      </c>
      <c r="AY433" s="142" t="s">
        <v>126</v>
      </c>
    </row>
    <row r="434" spans="2:51" s="13" customFormat="1" ht="11.25" x14ac:dyDescent="0.2">
      <c r="B434" s="141"/>
      <c r="D434" s="136" t="s">
        <v>137</v>
      </c>
      <c r="E434" s="142" t="s">
        <v>17</v>
      </c>
      <c r="F434" s="143" t="s">
        <v>549</v>
      </c>
      <c r="H434" s="144">
        <v>0.1</v>
      </c>
      <c r="L434" s="141"/>
      <c r="M434" s="145"/>
      <c r="T434" s="146"/>
      <c r="AT434" s="142" t="s">
        <v>137</v>
      </c>
      <c r="AU434" s="142" t="s">
        <v>76</v>
      </c>
      <c r="AV434" s="13" t="s">
        <v>76</v>
      </c>
      <c r="AW434" s="13" t="s">
        <v>28</v>
      </c>
      <c r="AX434" s="13" t="s">
        <v>66</v>
      </c>
      <c r="AY434" s="142" t="s">
        <v>126</v>
      </c>
    </row>
    <row r="435" spans="2:51" s="13" customFormat="1" ht="11.25" x14ac:dyDescent="0.2">
      <c r="B435" s="141"/>
      <c r="D435" s="136" t="s">
        <v>137</v>
      </c>
      <c r="E435" s="142" t="s">
        <v>17</v>
      </c>
      <c r="F435" s="143" t="s">
        <v>549</v>
      </c>
      <c r="H435" s="144">
        <v>0.1</v>
      </c>
      <c r="L435" s="141"/>
      <c r="M435" s="145"/>
      <c r="T435" s="146"/>
      <c r="AT435" s="142" t="s">
        <v>137</v>
      </c>
      <c r="AU435" s="142" t="s">
        <v>76</v>
      </c>
      <c r="AV435" s="13" t="s">
        <v>76</v>
      </c>
      <c r="AW435" s="13" t="s">
        <v>28</v>
      </c>
      <c r="AX435" s="13" t="s">
        <v>66</v>
      </c>
      <c r="AY435" s="142" t="s">
        <v>126</v>
      </c>
    </row>
    <row r="436" spans="2:51" s="13" customFormat="1" ht="11.25" x14ac:dyDescent="0.2">
      <c r="B436" s="141"/>
      <c r="D436" s="136" t="s">
        <v>137</v>
      </c>
      <c r="E436" s="142" t="s">
        <v>17</v>
      </c>
      <c r="F436" s="143" t="s">
        <v>408</v>
      </c>
      <c r="H436" s="144">
        <v>3.87</v>
      </c>
      <c r="L436" s="141"/>
      <c r="M436" s="145"/>
      <c r="T436" s="146"/>
      <c r="AT436" s="142" t="s">
        <v>137</v>
      </c>
      <c r="AU436" s="142" t="s">
        <v>76</v>
      </c>
      <c r="AV436" s="13" t="s">
        <v>76</v>
      </c>
      <c r="AW436" s="13" t="s">
        <v>28</v>
      </c>
      <c r="AX436" s="13" t="s">
        <v>66</v>
      </c>
      <c r="AY436" s="142" t="s">
        <v>126</v>
      </c>
    </row>
    <row r="437" spans="2:51" s="13" customFormat="1" ht="11.25" x14ac:dyDescent="0.2">
      <c r="B437" s="141"/>
      <c r="D437" s="136" t="s">
        <v>137</v>
      </c>
      <c r="E437" s="142" t="s">
        <v>17</v>
      </c>
      <c r="F437" s="143" t="s">
        <v>410</v>
      </c>
      <c r="H437" s="144">
        <v>13.65</v>
      </c>
      <c r="L437" s="141"/>
      <c r="M437" s="145"/>
      <c r="T437" s="146"/>
      <c r="AT437" s="142" t="s">
        <v>137</v>
      </c>
      <c r="AU437" s="142" t="s">
        <v>76</v>
      </c>
      <c r="AV437" s="13" t="s">
        <v>76</v>
      </c>
      <c r="AW437" s="13" t="s">
        <v>28</v>
      </c>
      <c r="AX437" s="13" t="s">
        <v>66</v>
      </c>
      <c r="AY437" s="142" t="s">
        <v>126</v>
      </c>
    </row>
    <row r="438" spans="2:51" s="13" customFormat="1" ht="11.25" x14ac:dyDescent="0.2">
      <c r="B438" s="141"/>
      <c r="D438" s="136" t="s">
        <v>137</v>
      </c>
      <c r="E438" s="142" t="s">
        <v>17</v>
      </c>
      <c r="F438" s="143" t="s">
        <v>409</v>
      </c>
      <c r="H438" s="144">
        <v>1.9</v>
      </c>
      <c r="L438" s="141"/>
      <c r="M438" s="145"/>
      <c r="T438" s="146"/>
      <c r="AT438" s="142" t="s">
        <v>137</v>
      </c>
      <c r="AU438" s="142" t="s">
        <v>76</v>
      </c>
      <c r="AV438" s="13" t="s">
        <v>76</v>
      </c>
      <c r="AW438" s="13" t="s">
        <v>28</v>
      </c>
      <c r="AX438" s="13" t="s">
        <v>66</v>
      </c>
      <c r="AY438" s="142" t="s">
        <v>126</v>
      </c>
    </row>
    <row r="439" spans="2:51" s="13" customFormat="1" ht="11.25" x14ac:dyDescent="0.2">
      <c r="B439" s="141"/>
      <c r="D439" s="136" t="s">
        <v>137</v>
      </c>
      <c r="E439" s="142" t="s">
        <v>17</v>
      </c>
      <c r="F439" s="143" t="s">
        <v>553</v>
      </c>
      <c r="H439" s="144">
        <v>1.5640000000000001</v>
      </c>
      <c r="L439" s="141"/>
      <c r="M439" s="145"/>
      <c r="T439" s="146"/>
      <c r="AT439" s="142" t="s">
        <v>137</v>
      </c>
      <c r="AU439" s="142" t="s">
        <v>76</v>
      </c>
      <c r="AV439" s="13" t="s">
        <v>76</v>
      </c>
      <c r="AW439" s="13" t="s">
        <v>28</v>
      </c>
      <c r="AX439" s="13" t="s">
        <v>66</v>
      </c>
      <c r="AY439" s="142" t="s">
        <v>126</v>
      </c>
    </row>
    <row r="440" spans="2:51" s="13" customFormat="1" ht="11.25" x14ac:dyDescent="0.2">
      <c r="B440" s="141"/>
      <c r="D440" s="136" t="s">
        <v>137</v>
      </c>
      <c r="E440" s="142" t="s">
        <v>17</v>
      </c>
      <c r="F440" s="143" t="s">
        <v>554</v>
      </c>
      <c r="H440" s="144">
        <v>0.87</v>
      </c>
      <c r="L440" s="141"/>
      <c r="M440" s="145"/>
      <c r="T440" s="146"/>
      <c r="AT440" s="142" t="s">
        <v>137</v>
      </c>
      <c r="AU440" s="142" t="s">
        <v>76</v>
      </c>
      <c r="AV440" s="13" t="s">
        <v>76</v>
      </c>
      <c r="AW440" s="13" t="s">
        <v>28</v>
      </c>
      <c r="AX440" s="13" t="s">
        <v>66</v>
      </c>
      <c r="AY440" s="142" t="s">
        <v>126</v>
      </c>
    </row>
    <row r="441" spans="2:51" s="14" customFormat="1" ht="11.25" x14ac:dyDescent="0.2">
      <c r="B441" s="147"/>
      <c r="D441" s="136" t="s">
        <v>137</v>
      </c>
      <c r="E441" s="148" t="s">
        <v>17</v>
      </c>
      <c r="F441" s="149" t="s">
        <v>154</v>
      </c>
      <c r="H441" s="150">
        <v>84.197000000000031</v>
      </c>
      <c r="L441" s="147"/>
      <c r="M441" s="151"/>
      <c r="T441" s="152"/>
      <c r="AT441" s="148" t="s">
        <v>137</v>
      </c>
      <c r="AU441" s="148" t="s">
        <v>76</v>
      </c>
      <c r="AV441" s="14" t="s">
        <v>146</v>
      </c>
      <c r="AW441" s="14" t="s">
        <v>28</v>
      </c>
      <c r="AX441" s="14" t="s">
        <v>66</v>
      </c>
      <c r="AY441" s="148" t="s">
        <v>126</v>
      </c>
    </row>
    <row r="442" spans="2:51" s="12" customFormat="1" ht="11.25" x14ac:dyDescent="0.2">
      <c r="B442" s="135"/>
      <c r="D442" s="136" t="s">
        <v>137</v>
      </c>
      <c r="E442" s="137" t="s">
        <v>17</v>
      </c>
      <c r="F442" s="138" t="s">
        <v>304</v>
      </c>
      <c r="H442" s="137" t="s">
        <v>17</v>
      </c>
      <c r="L442" s="135"/>
      <c r="M442" s="139"/>
      <c r="T442" s="140"/>
      <c r="AT442" s="137" t="s">
        <v>137</v>
      </c>
      <c r="AU442" s="137" t="s">
        <v>76</v>
      </c>
      <c r="AV442" s="12" t="s">
        <v>74</v>
      </c>
      <c r="AW442" s="12" t="s">
        <v>28</v>
      </c>
      <c r="AX442" s="12" t="s">
        <v>66</v>
      </c>
      <c r="AY442" s="137" t="s">
        <v>126</v>
      </c>
    </row>
    <row r="443" spans="2:51" s="13" customFormat="1" ht="11.25" x14ac:dyDescent="0.2">
      <c r="B443" s="141"/>
      <c r="D443" s="136" t="s">
        <v>137</v>
      </c>
      <c r="E443" s="142" t="s">
        <v>17</v>
      </c>
      <c r="F443" s="143" t="s">
        <v>555</v>
      </c>
      <c r="H443" s="144">
        <v>27.495000000000001</v>
      </c>
      <c r="L443" s="141"/>
      <c r="M443" s="145"/>
      <c r="T443" s="146"/>
      <c r="AT443" s="142" t="s">
        <v>137</v>
      </c>
      <c r="AU443" s="142" t="s">
        <v>76</v>
      </c>
      <c r="AV443" s="13" t="s">
        <v>76</v>
      </c>
      <c r="AW443" s="13" t="s">
        <v>28</v>
      </c>
      <c r="AX443" s="13" t="s">
        <v>66</v>
      </c>
      <c r="AY443" s="142" t="s">
        <v>126</v>
      </c>
    </row>
    <row r="444" spans="2:51" s="13" customFormat="1" ht="11.25" x14ac:dyDescent="0.2">
      <c r="B444" s="141"/>
      <c r="D444" s="136" t="s">
        <v>137</v>
      </c>
      <c r="E444" s="142" t="s">
        <v>17</v>
      </c>
      <c r="F444" s="143" t="s">
        <v>556</v>
      </c>
      <c r="H444" s="144">
        <v>7.2450000000000001</v>
      </c>
      <c r="L444" s="141"/>
      <c r="M444" s="145"/>
      <c r="T444" s="146"/>
      <c r="AT444" s="142" t="s">
        <v>137</v>
      </c>
      <c r="AU444" s="142" t="s">
        <v>76</v>
      </c>
      <c r="AV444" s="13" t="s">
        <v>76</v>
      </c>
      <c r="AW444" s="13" t="s">
        <v>28</v>
      </c>
      <c r="AX444" s="13" t="s">
        <v>66</v>
      </c>
      <c r="AY444" s="142" t="s">
        <v>126</v>
      </c>
    </row>
    <row r="445" spans="2:51" s="13" customFormat="1" ht="11.25" x14ac:dyDescent="0.2">
      <c r="B445" s="141"/>
      <c r="D445" s="136" t="s">
        <v>137</v>
      </c>
      <c r="E445" s="142" t="s">
        <v>17</v>
      </c>
      <c r="F445" s="143" t="s">
        <v>557</v>
      </c>
      <c r="H445" s="144">
        <v>7.35</v>
      </c>
      <c r="L445" s="141"/>
      <c r="M445" s="145"/>
      <c r="T445" s="146"/>
      <c r="AT445" s="142" t="s">
        <v>137</v>
      </c>
      <c r="AU445" s="142" t="s">
        <v>76</v>
      </c>
      <c r="AV445" s="13" t="s">
        <v>76</v>
      </c>
      <c r="AW445" s="13" t="s">
        <v>28</v>
      </c>
      <c r="AX445" s="13" t="s">
        <v>66</v>
      </c>
      <c r="AY445" s="142" t="s">
        <v>126</v>
      </c>
    </row>
    <row r="446" spans="2:51" s="13" customFormat="1" ht="11.25" x14ac:dyDescent="0.2">
      <c r="B446" s="141"/>
      <c r="D446" s="136" t="s">
        <v>137</v>
      </c>
      <c r="E446" s="142" t="s">
        <v>17</v>
      </c>
      <c r="F446" s="143" t="s">
        <v>558</v>
      </c>
      <c r="H446" s="144">
        <v>0.09</v>
      </c>
      <c r="L446" s="141"/>
      <c r="M446" s="145"/>
      <c r="T446" s="146"/>
      <c r="AT446" s="142" t="s">
        <v>137</v>
      </c>
      <c r="AU446" s="142" t="s">
        <v>76</v>
      </c>
      <c r="AV446" s="13" t="s">
        <v>76</v>
      </c>
      <c r="AW446" s="13" t="s">
        <v>28</v>
      </c>
      <c r="AX446" s="13" t="s">
        <v>66</v>
      </c>
      <c r="AY446" s="142" t="s">
        <v>126</v>
      </c>
    </row>
    <row r="447" spans="2:51" s="13" customFormat="1" ht="11.25" x14ac:dyDescent="0.2">
      <c r="B447" s="141"/>
      <c r="D447" s="136" t="s">
        <v>137</v>
      </c>
      <c r="E447" s="142" t="s">
        <v>17</v>
      </c>
      <c r="F447" s="143" t="s">
        <v>558</v>
      </c>
      <c r="H447" s="144">
        <v>0.09</v>
      </c>
      <c r="L447" s="141"/>
      <c r="M447" s="145"/>
      <c r="T447" s="146"/>
      <c r="AT447" s="142" t="s">
        <v>137</v>
      </c>
      <c r="AU447" s="142" t="s">
        <v>76</v>
      </c>
      <c r="AV447" s="13" t="s">
        <v>76</v>
      </c>
      <c r="AW447" s="13" t="s">
        <v>28</v>
      </c>
      <c r="AX447" s="13" t="s">
        <v>66</v>
      </c>
      <c r="AY447" s="142" t="s">
        <v>126</v>
      </c>
    </row>
    <row r="448" spans="2:51" s="13" customFormat="1" ht="11.25" x14ac:dyDescent="0.2">
      <c r="B448" s="141"/>
      <c r="D448" s="136" t="s">
        <v>137</v>
      </c>
      <c r="E448" s="142" t="s">
        <v>17</v>
      </c>
      <c r="F448" s="143" t="s">
        <v>559</v>
      </c>
      <c r="H448" s="144">
        <v>0.22500000000000001</v>
      </c>
      <c r="L448" s="141"/>
      <c r="M448" s="145"/>
      <c r="T448" s="146"/>
      <c r="AT448" s="142" t="s">
        <v>137</v>
      </c>
      <c r="AU448" s="142" t="s">
        <v>76</v>
      </c>
      <c r="AV448" s="13" t="s">
        <v>76</v>
      </c>
      <c r="AW448" s="13" t="s">
        <v>28</v>
      </c>
      <c r="AX448" s="13" t="s">
        <v>66</v>
      </c>
      <c r="AY448" s="142" t="s">
        <v>126</v>
      </c>
    </row>
    <row r="449" spans="2:65" s="13" customFormat="1" ht="11.25" x14ac:dyDescent="0.2">
      <c r="B449" s="141"/>
      <c r="D449" s="136" t="s">
        <v>137</v>
      </c>
      <c r="E449" s="142" t="s">
        <v>17</v>
      </c>
      <c r="F449" s="143" t="s">
        <v>560</v>
      </c>
      <c r="H449" s="144">
        <v>6.8250000000000002</v>
      </c>
      <c r="L449" s="141"/>
      <c r="M449" s="145"/>
      <c r="T449" s="146"/>
      <c r="AT449" s="142" t="s">
        <v>137</v>
      </c>
      <c r="AU449" s="142" t="s">
        <v>76</v>
      </c>
      <c r="AV449" s="13" t="s">
        <v>76</v>
      </c>
      <c r="AW449" s="13" t="s">
        <v>28</v>
      </c>
      <c r="AX449" s="13" t="s">
        <v>66</v>
      </c>
      <c r="AY449" s="142" t="s">
        <v>126</v>
      </c>
    </row>
    <row r="450" spans="2:65" s="13" customFormat="1" ht="11.25" x14ac:dyDescent="0.2">
      <c r="B450" s="141"/>
      <c r="D450" s="136" t="s">
        <v>137</v>
      </c>
      <c r="E450" s="142" t="s">
        <v>17</v>
      </c>
      <c r="F450" s="143" t="s">
        <v>558</v>
      </c>
      <c r="H450" s="144">
        <v>0.09</v>
      </c>
      <c r="L450" s="141"/>
      <c r="M450" s="145"/>
      <c r="T450" s="146"/>
      <c r="AT450" s="142" t="s">
        <v>137</v>
      </c>
      <c r="AU450" s="142" t="s">
        <v>76</v>
      </c>
      <c r="AV450" s="13" t="s">
        <v>76</v>
      </c>
      <c r="AW450" s="13" t="s">
        <v>28</v>
      </c>
      <c r="AX450" s="13" t="s">
        <v>66</v>
      </c>
      <c r="AY450" s="142" t="s">
        <v>126</v>
      </c>
    </row>
    <row r="451" spans="2:65" s="13" customFormat="1" ht="11.25" x14ac:dyDescent="0.2">
      <c r="B451" s="141"/>
      <c r="D451" s="136" t="s">
        <v>137</v>
      </c>
      <c r="E451" s="142" t="s">
        <v>17</v>
      </c>
      <c r="F451" s="143" t="s">
        <v>561</v>
      </c>
      <c r="H451" s="144">
        <v>2.7</v>
      </c>
      <c r="L451" s="141"/>
      <c r="M451" s="145"/>
      <c r="T451" s="146"/>
      <c r="AT451" s="142" t="s">
        <v>137</v>
      </c>
      <c r="AU451" s="142" t="s">
        <v>76</v>
      </c>
      <c r="AV451" s="13" t="s">
        <v>76</v>
      </c>
      <c r="AW451" s="13" t="s">
        <v>28</v>
      </c>
      <c r="AX451" s="13" t="s">
        <v>66</v>
      </c>
      <c r="AY451" s="142" t="s">
        <v>126</v>
      </c>
    </row>
    <row r="452" spans="2:65" s="13" customFormat="1" ht="11.25" x14ac:dyDescent="0.2">
      <c r="B452" s="141"/>
      <c r="D452" s="136" t="s">
        <v>137</v>
      </c>
      <c r="E452" s="142" t="s">
        <v>17</v>
      </c>
      <c r="F452" s="143" t="s">
        <v>562</v>
      </c>
      <c r="H452" s="144">
        <v>3.5750000000000002</v>
      </c>
      <c r="L452" s="141"/>
      <c r="M452" s="145"/>
      <c r="T452" s="146"/>
      <c r="AT452" s="142" t="s">
        <v>137</v>
      </c>
      <c r="AU452" s="142" t="s">
        <v>76</v>
      </c>
      <c r="AV452" s="13" t="s">
        <v>76</v>
      </c>
      <c r="AW452" s="13" t="s">
        <v>28</v>
      </c>
      <c r="AX452" s="13" t="s">
        <v>66</v>
      </c>
      <c r="AY452" s="142" t="s">
        <v>126</v>
      </c>
    </row>
    <row r="453" spans="2:65" s="13" customFormat="1" ht="11.25" x14ac:dyDescent="0.2">
      <c r="B453" s="141"/>
      <c r="D453" s="136" t="s">
        <v>137</v>
      </c>
      <c r="E453" s="142" t="s">
        <v>17</v>
      </c>
      <c r="F453" s="143" t="s">
        <v>563</v>
      </c>
      <c r="H453" s="144">
        <v>0.125</v>
      </c>
      <c r="L453" s="141"/>
      <c r="M453" s="145"/>
      <c r="T453" s="146"/>
      <c r="AT453" s="142" t="s">
        <v>137</v>
      </c>
      <c r="AU453" s="142" t="s">
        <v>76</v>
      </c>
      <c r="AV453" s="13" t="s">
        <v>76</v>
      </c>
      <c r="AW453" s="13" t="s">
        <v>28</v>
      </c>
      <c r="AX453" s="13" t="s">
        <v>66</v>
      </c>
      <c r="AY453" s="142" t="s">
        <v>126</v>
      </c>
    </row>
    <row r="454" spans="2:65" s="13" customFormat="1" ht="11.25" x14ac:dyDescent="0.2">
      <c r="B454" s="141"/>
      <c r="D454" s="136" t="s">
        <v>137</v>
      </c>
      <c r="E454" s="142" t="s">
        <v>17</v>
      </c>
      <c r="F454" s="143" t="s">
        <v>558</v>
      </c>
      <c r="H454" s="144">
        <v>0.09</v>
      </c>
      <c r="L454" s="141"/>
      <c r="M454" s="145"/>
      <c r="T454" s="146"/>
      <c r="AT454" s="142" t="s">
        <v>137</v>
      </c>
      <c r="AU454" s="142" t="s">
        <v>76</v>
      </c>
      <c r="AV454" s="13" t="s">
        <v>76</v>
      </c>
      <c r="AW454" s="13" t="s">
        <v>28</v>
      </c>
      <c r="AX454" s="13" t="s">
        <v>66</v>
      </c>
      <c r="AY454" s="142" t="s">
        <v>126</v>
      </c>
    </row>
    <row r="455" spans="2:65" s="13" customFormat="1" ht="11.25" x14ac:dyDescent="0.2">
      <c r="B455" s="141"/>
      <c r="D455" s="136" t="s">
        <v>137</v>
      </c>
      <c r="E455" s="142" t="s">
        <v>17</v>
      </c>
      <c r="F455" s="143" t="s">
        <v>556</v>
      </c>
      <c r="H455" s="144">
        <v>7.2450000000000001</v>
      </c>
      <c r="L455" s="141"/>
      <c r="M455" s="145"/>
      <c r="T455" s="146"/>
      <c r="AT455" s="142" t="s">
        <v>137</v>
      </c>
      <c r="AU455" s="142" t="s">
        <v>76</v>
      </c>
      <c r="AV455" s="13" t="s">
        <v>76</v>
      </c>
      <c r="AW455" s="13" t="s">
        <v>28</v>
      </c>
      <c r="AX455" s="13" t="s">
        <v>66</v>
      </c>
      <c r="AY455" s="142" t="s">
        <v>126</v>
      </c>
    </row>
    <row r="456" spans="2:65" s="13" customFormat="1" ht="11.25" x14ac:dyDescent="0.2">
      <c r="B456" s="141"/>
      <c r="D456" s="136" t="s">
        <v>137</v>
      </c>
      <c r="E456" s="142" t="s">
        <v>17</v>
      </c>
      <c r="F456" s="143" t="s">
        <v>558</v>
      </c>
      <c r="H456" s="144">
        <v>0.09</v>
      </c>
      <c r="L456" s="141"/>
      <c r="M456" s="145"/>
      <c r="T456" s="146"/>
      <c r="AT456" s="142" t="s">
        <v>137</v>
      </c>
      <c r="AU456" s="142" t="s">
        <v>76</v>
      </c>
      <c r="AV456" s="13" t="s">
        <v>76</v>
      </c>
      <c r="AW456" s="13" t="s">
        <v>28</v>
      </c>
      <c r="AX456" s="13" t="s">
        <v>66</v>
      </c>
      <c r="AY456" s="142" t="s">
        <v>126</v>
      </c>
    </row>
    <row r="457" spans="2:65" s="13" customFormat="1" ht="11.25" x14ac:dyDescent="0.2">
      <c r="B457" s="141"/>
      <c r="D457" s="136" t="s">
        <v>137</v>
      </c>
      <c r="E457" s="142" t="s">
        <v>17</v>
      </c>
      <c r="F457" s="143" t="s">
        <v>564</v>
      </c>
      <c r="H457" s="144">
        <v>13.455</v>
      </c>
      <c r="L457" s="141"/>
      <c r="M457" s="145"/>
      <c r="T457" s="146"/>
      <c r="AT457" s="142" t="s">
        <v>137</v>
      </c>
      <c r="AU457" s="142" t="s">
        <v>76</v>
      </c>
      <c r="AV457" s="13" t="s">
        <v>76</v>
      </c>
      <c r="AW457" s="13" t="s">
        <v>28</v>
      </c>
      <c r="AX457" s="13" t="s">
        <v>66</v>
      </c>
      <c r="AY457" s="142" t="s">
        <v>126</v>
      </c>
    </row>
    <row r="458" spans="2:65" s="13" customFormat="1" ht="11.25" x14ac:dyDescent="0.2">
      <c r="B458" s="141"/>
      <c r="D458" s="136" t="s">
        <v>137</v>
      </c>
      <c r="E458" s="142" t="s">
        <v>17</v>
      </c>
      <c r="F458" s="143" t="s">
        <v>558</v>
      </c>
      <c r="H458" s="144">
        <v>0.09</v>
      </c>
      <c r="L458" s="141"/>
      <c r="M458" s="145"/>
      <c r="T458" s="146"/>
      <c r="AT458" s="142" t="s">
        <v>137</v>
      </c>
      <c r="AU458" s="142" t="s">
        <v>76</v>
      </c>
      <c r="AV458" s="13" t="s">
        <v>76</v>
      </c>
      <c r="AW458" s="13" t="s">
        <v>28</v>
      </c>
      <c r="AX458" s="13" t="s">
        <v>66</v>
      </c>
      <c r="AY458" s="142" t="s">
        <v>126</v>
      </c>
    </row>
    <row r="459" spans="2:65" s="13" customFormat="1" ht="11.25" x14ac:dyDescent="0.2">
      <c r="B459" s="141"/>
      <c r="D459" s="136" t="s">
        <v>137</v>
      </c>
      <c r="E459" s="142" t="s">
        <v>17</v>
      </c>
      <c r="F459" s="143" t="s">
        <v>565</v>
      </c>
      <c r="H459" s="144">
        <v>0.46</v>
      </c>
      <c r="L459" s="141"/>
      <c r="M459" s="145"/>
      <c r="T459" s="146"/>
      <c r="AT459" s="142" t="s">
        <v>137</v>
      </c>
      <c r="AU459" s="142" t="s">
        <v>76</v>
      </c>
      <c r="AV459" s="13" t="s">
        <v>76</v>
      </c>
      <c r="AW459" s="13" t="s">
        <v>28</v>
      </c>
      <c r="AX459" s="13" t="s">
        <v>66</v>
      </c>
      <c r="AY459" s="142" t="s">
        <v>126</v>
      </c>
    </row>
    <row r="460" spans="2:65" s="14" customFormat="1" ht="11.25" x14ac:dyDescent="0.2">
      <c r="B460" s="147"/>
      <c r="D460" s="136" t="s">
        <v>137</v>
      </c>
      <c r="E460" s="148" t="s">
        <v>17</v>
      </c>
      <c r="F460" s="149" t="s">
        <v>154</v>
      </c>
      <c r="H460" s="150">
        <v>77.240000000000023</v>
      </c>
      <c r="L460" s="147"/>
      <c r="M460" s="151"/>
      <c r="T460" s="152"/>
      <c r="AT460" s="148" t="s">
        <v>137</v>
      </c>
      <c r="AU460" s="148" t="s">
        <v>76</v>
      </c>
      <c r="AV460" s="14" t="s">
        <v>146</v>
      </c>
      <c r="AW460" s="14" t="s">
        <v>28</v>
      </c>
      <c r="AX460" s="14" t="s">
        <v>66</v>
      </c>
      <c r="AY460" s="148" t="s">
        <v>126</v>
      </c>
    </row>
    <row r="461" spans="2:65" s="15" customFormat="1" ht="11.25" x14ac:dyDescent="0.2">
      <c r="B461" s="153"/>
      <c r="D461" s="136" t="s">
        <v>137</v>
      </c>
      <c r="E461" s="154" t="s">
        <v>17</v>
      </c>
      <c r="F461" s="155" t="s">
        <v>157</v>
      </c>
      <c r="H461" s="156">
        <v>161.43700000000004</v>
      </c>
      <c r="L461" s="153"/>
      <c r="M461" s="157"/>
      <c r="T461" s="158"/>
      <c r="AT461" s="154" t="s">
        <v>137</v>
      </c>
      <c r="AU461" s="154" t="s">
        <v>76</v>
      </c>
      <c r="AV461" s="15" t="s">
        <v>133</v>
      </c>
      <c r="AW461" s="15" t="s">
        <v>28</v>
      </c>
      <c r="AX461" s="15" t="s">
        <v>74</v>
      </c>
      <c r="AY461" s="154" t="s">
        <v>126</v>
      </c>
    </row>
    <row r="462" spans="2:65" s="1" customFormat="1" ht="24.2" customHeight="1" x14ac:dyDescent="0.2">
      <c r="B462" s="30"/>
      <c r="C462" s="120" t="s">
        <v>566</v>
      </c>
      <c r="D462" s="120" t="s">
        <v>128</v>
      </c>
      <c r="E462" s="121" t="s">
        <v>567</v>
      </c>
      <c r="F462" s="122" t="s">
        <v>568</v>
      </c>
      <c r="G462" s="123" t="s">
        <v>131</v>
      </c>
      <c r="H462" s="124">
        <v>322.87400000000002</v>
      </c>
      <c r="I462" s="125">
        <v>1</v>
      </c>
      <c r="J462" s="125">
        <f>ROUND(I462*H462,2)</f>
        <v>322.87</v>
      </c>
      <c r="K462" s="122" t="s">
        <v>132</v>
      </c>
      <c r="L462" s="30"/>
      <c r="M462" s="126" t="s">
        <v>17</v>
      </c>
      <c r="N462" s="127" t="s">
        <v>37</v>
      </c>
      <c r="O462" s="128">
        <v>1.7000000000000001E-2</v>
      </c>
      <c r="P462" s="128">
        <f>O462*H462</f>
        <v>5.4888580000000005</v>
      </c>
      <c r="Q462" s="128">
        <v>1.0999999999999999E-2</v>
      </c>
      <c r="R462" s="128">
        <f>Q462*H462</f>
        <v>3.5516140000000003</v>
      </c>
      <c r="S462" s="128">
        <v>0</v>
      </c>
      <c r="T462" s="129">
        <f>S462*H462</f>
        <v>0</v>
      </c>
      <c r="AR462" s="130" t="s">
        <v>133</v>
      </c>
      <c r="AT462" s="130" t="s">
        <v>128</v>
      </c>
      <c r="AU462" s="130" t="s">
        <v>76</v>
      </c>
      <c r="AY462" s="18" t="s">
        <v>126</v>
      </c>
      <c r="BE462" s="131">
        <f>IF(N462="základní",J462,0)</f>
        <v>322.87</v>
      </c>
      <c r="BF462" s="131">
        <f>IF(N462="snížená",J462,0)</f>
        <v>0</v>
      </c>
      <c r="BG462" s="131">
        <f>IF(N462="zákl. přenesená",J462,0)</f>
        <v>0</v>
      </c>
      <c r="BH462" s="131">
        <f>IF(N462="sníž. přenesená",J462,0)</f>
        <v>0</v>
      </c>
      <c r="BI462" s="131">
        <f>IF(N462="nulová",J462,0)</f>
        <v>0</v>
      </c>
      <c r="BJ462" s="18" t="s">
        <v>74</v>
      </c>
      <c r="BK462" s="131">
        <f>ROUND(I462*H462,2)</f>
        <v>322.87</v>
      </c>
      <c r="BL462" s="18" t="s">
        <v>133</v>
      </c>
      <c r="BM462" s="130" t="s">
        <v>569</v>
      </c>
    </row>
    <row r="463" spans="2:65" s="1" customFormat="1" ht="11.25" x14ac:dyDescent="0.2">
      <c r="B463" s="30"/>
      <c r="D463" s="132" t="s">
        <v>135</v>
      </c>
      <c r="F463" s="133" t="s">
        <v>570</v>
      </c>
      <c r="L463" s="30"/>
      <c r="M463" s="134"/>
      <c r="T463" s="51"/>
      <c r="AT463" s="18" t="s">
        <v>135</v>
      </c>
      <c r="AU463" s="18" t="s">
        <v>76</v>
      </c>
    </row>
    <row r="464" spans="2:65" s="13" customFormat="1" ht="11.25" x14ac:dyDescent="0.2">
      <c r="B464" s="141"/>
      <c r="D464" s="136" t="s">
        <v>137</v>
      </c>
      <c r="E464" s="142" t="s">
        <v>17</v>
      </c>
      <c r="F464" s="143" t="s">
        <v>571</v>
      </c>
      <c r="H464" s="144">
        <v>322.87400000000002</v>
      </c>
      <c r="L464" s="141"/>
      <c r="M464" s="145"/>
      <c r="T464" s="146"/>
      <c r="AT464" s="142" t="s">
        <v>137</v>
      </c>
      <c r="AU464" s="142" t="s">
        <v>76</v>
      </c>
      <c r="AV464" s="13" t="s">
        <v>76</v>
      </c>
      <c r="AW464" s="13" t="s">
        <v>28</v>
      </c>
      <c r="AX464" s="13" t="s">
        <v>74</v>
      </c>
      <c r="AY464" s="142" t="s">
        <v>126</v>
      </c>
    </row>
    <row r="465" spans="2:65" s="1" customFormat="1" ht="16.5" customHeight="1" x14ac:dyDescent="0.2">
      <c r="B465" s="30"/>
      <c r="C465" s="120" t="s">
        <v>572</v>
      </c>
      <c r="D465" s="120" t="s">
        <v>128</v>
      </c>
      <c r="E465" s="121" t="s">
        <v>573</v>
      </c>
      <c r="F465" s="122" t="s">
        <v>574</v>
      </c>
      <c r="G465" s="123" t="s">
        <v>131</v>
      </c>
      <c r="H465" s="124">
        <v>161.43700000000001</v>
      </c>
      <c r="I465" s="125">
        <v>1</v>
      </c>
      <c r="J465" s="125">
        <f>ROUND(I465*H465,2)</f>
        <v>161.44</v>
      </c>
      <c r="K465" s="122" t="s">
        <v>132</v>
      </c>
      <c r="L465" s="30"/>
      <c r="M465" s="126" t="s">
        <v>17</v>
      </c>
      <c r="N465" s="127" t="s">
        <v>37</v>
      </c>
      <c r="O465" s="128">
        <v>0.127</v>
      </c>
      <c r="P465" s="128">
        <f>O465*H465</f>
        <v>20.502499</v>
      </c>
      <c r="Q465" s="128">
        <v>0</v>
      </c>
      <c r="R465" s="128">
        <f>Q465*H465</f>
        <v>0</v>
      </c>
      <c r="S465" s="128">
        <v>0</v>
      </c>
      <c r="T465" s="129">
        <f>S465*H465</f>
        <v>0</v>
      </c>
      <c r="AR465" s="130" t="s">
        <v>133</v>
      </c>
      <c r="AT465" s="130" t="s">
        <v>128</v>
      </c>
      <c r="AU465" s="130" t="s">
        <v>76</v>
      </c>
      <c r="AY465" s="18" t="s">
        <v>126</v>
      </c>
      <c r="BE465" s="131">
        <f>IF(N465="základní",J465,0)</f>
        <v>161.44</v>
      </c>
      <c r="BF465" s="131">
        <f>IF(N465="snížená",J465,0)</f>
        <v>0</v>
      </c>
      <c r="BG465" s="131">
        <f>IF(N465="zákl. přenesená",J465,0)</f>
        <v>0</v>
      </c>
      <c r="BH465" s="131">
        <f>IF(N465="sníž. přenesená",J465,0)</f>
        <v>0</v>
      </c>
      <c r="BI465" s="131">
        <f>IF(N465="nulová",J465,0)</f>
        <v>0</v>
      </c>
      <c r="BJ465" s="18" t="s">
        <v>74</v>
      </c>
      <c r="BK465" s="131">
        <f>ROUND(I465*H465,2)</f>
        <v>161.44</v>
      </c>
      <c r="BL465" s="18" t="s">
        <v>133</v>
      </c>
      <c r="BM465" s="130" t="s">
        <v>575</v>
      </c>
    </row>
    <row r="466" spans="2:65" s="1" customFormat="1" ht="11.25" x14ac:dyDescent="0.2">
      <c r="B466" s="30"/>
      <c r="D466" s="132" t="s">
        <v>135</v>
      </c>
      <c r="F466" s="133" t="s">
        <v>576</v>
      </c>
      <c r="L466" s="30"/>
      <c r="M466" s="134"/>
      <c r="T466" s="51"/>
      <c r="AT466" s="18" t="s">
        <v>135</v>
      </c>
      <c r="AU466" s="18" t="s">
        <v>76</v>
      </c>
    </row>
    <row r="467" spans="2:65" s="1" customFormat="1" ht="16.5" customHeight="1" x14ac:dyDescent="0.2">
      <c r="B467" s="30"/>
      <c r="C467" s="120" t="s">
        <v>577</v>
      </c>
      <c r="D467" s="120" t="s">
        <v>128</v>
      </c>
      <c r="E467" s="121" t="s">
        <v>578</v>
      </c>
      <c r="F467" s="122" t="s">
        <v>579</v>
      </c>
      <c r="G467" s="123" t="s">
        <v>131</v>
      </c>
      <c r="H467" s="124">
        <v>84.197000000000003</v>
      </c>
      <c r="I467" s="125">
        <v>1</v>
      </c>
      <c r="J467" s="125">
        <f>ROUND(I467*H467,2)</f>
        <v>84.2</v>
      </c>
      <c r="K467" s="122" t="s">
        <v>132</v>
      </c>
      <c r="L467" s="30"/>
      <c r="M467" s="126" t="s">
        <v>17</v>
      </c>
      <c r="N467" s="127" t="s">
        <v>37</v>
      </c>
      <c r="O467" s="128">
        <v>2.5000000000000001E-2</v>
      </c>
      <c r="P467" s="128">
        <f>O467*H467</f>
        <v>2.1049250000000002</v>
      </c>
      <c r="Q467" s="128">
        <v>6.9999999999999999E-4</v>
      </c>
      <c r="R467" s="128">
        <f>Q467*H467</f>
        <v>5.8937900000000001E-2</v>
      </c>
      <c r="S467" s="128">
        <v>0</v>
      </c>
      <c r="T467" s="129">
        <f>S467*H467</f>
        <v>0</v>
      </c>
      <c r="AR467" s="130" t="s">
        <v>133</v>
      </c>
      <c r="AT467" s="130" t="s">
        <v>128</v>
      </c>
      <c r="AU467" s="130" t="s">
        <v>76</v>
      </c>
      <c r="AY467" s="18" t="s">
        <v>126</v>
      </c>
      <c r="BE467" s="131">
        <f>IF(N467="základní",J467,0)</f>
        <v>84.2</v>
      </c>
      <c r="BF467" s="131">
        <f>IF(N467="snížená",J467,0)</f>
        <v>0</v>
      </c>
      <c r="BG467" s="131">
        <f>IF(N467="zákl. přenesená",J467,0)</f>
        <v>0</v>
      </c>
      <c r="BH467" s="131">
        <f>IF(N467="sníž. přenesená",J467,0)</f>
        <v>0</v>
      </c>
      <c r="BI467" s="131">
        <f>IF(N467="nulová",J467,0)</f>
        <v>0</v>
      </c>
      <c r="BJ467" s="18" t="s">
        <v>74</v>
      </c>
      <c r="BK467" s="131">
        <f>ROUND(I467*H467,2)</f>
        <v>84.2</v>
      </c>
      <c r="BL467" s="18" t="s">
        <v>133</v>
      </c>
      <c r="BM467" s="130" t="s">
        <v>580</v>
      </c>
    </row>
    <row r="468" spans="2:65" s="1" customFormat="1" ht="11.25" x14ac:dyDescent="0.2">
      <c r="B468" s="30"/>
      <c r="D468" s="132" t="s">
        <v>135</v>
      </c>
      <c r="F468" s="133" t="s">
        <v>581</v>
      </c>
      <c r="L468" s="30"/>
      <c r="M468" s="134"/>
      <c r="T468" s="51"/>
      <c r="AT468" s="18" t="s">
        <v>135</v>
      </c>
      <c r="AU468" s="18" t="s">
        <v>76</v>
      </c>
    </row>
    <row r="469" spans="2:65" s="12" customFormat="1" ht="11.25" x14ac:dyDescent="0.2">
      <c r="B469" s="135"/>
      <c r="D469" s="136" t="s">
        <v>137</v>
      </c>
      <c r="E469" s="137" t="s">
        <v>17</v>
      </c>
      <c r="F469" s="138" t="s">
        <v>582</v>
      </c>
      <c r="H469" s="137" t="s">
        <v>17</v>
      </c>
      <c r="L469" s="135"/>
      <c r="M469" s="139"/>
      <c r="T469" s="140"/>
      <c r="AT469" s="137" t="s">
        <v>137</v>
      </c>
      <c r="AU469" s="137" t="s">
        <v>76</v>
      </c>
      <c r="AV469" s="12" t="s">
        <v>74</v>
      </c>
      <c r="AW469" s="12" t="s">
        <v>28</v>
      </c>
      <c r="AX469" s="12" t="s">
        <v>66</v>
      </c>
      <c r="AY469" s="137" t="s">
        <v>126</v>
      </c>
    </row>
    <row r="470" spans="2:65" s="13" customFormat="1" ht="11.25" x14ac:dyDescent="0.2">
      <c r="B470" s="141"/>
      <c r="D470" s="136" t="s">
        <v>137</v>
      </c>
      <c r="E470" s="142" t="s">
        <v>17</v>
      </c>
      <c r="F470" s="143" t="s">
        <v>400</v>
      </c>
      <c r="H470" s="144">
        <v>4.5</v>
      </c>
      <c r="L470" s="141"/>
      <c r="M470" s="145"/>
      <c r="T470" s="146"/>
      <c r="AT470" s="142" t="s">
        <v>137</v>
      </c>
      <c r="AU470" s="142" t="s">
        <v>76</v>
      </c>
      <c r="AV470" s="13" t="s">
        <v>76</v>
      </c>
      <c r="AW470" s="13" t="s">
        <v>28</v>
      </c>
      <c r="AX470" s="13" t="s">
        <v>66</v>
      </c>
      <c r="AY470" s="142" t="s">
        <v>126</v>
      </c>
    </row>
    <row r="471" spans="2:65" s="13" customFormat="1" ht="11.25" x14ac:dyDescent="0.2">
      <c r="B471" s="141"/>
      <c r="D471" s="136" t="s">
        <v>137</v>
      </c>
      <c r="E471" s="142" t="s">
        <v>17</v>
      </c>
      <c r="F471" s="143" t="s">
        <v>549</v>
      </c>
      <c r="H471" s="144">
        <v>0.1</v>
      </c>
      <c r="L471" s="141"/>
      <c r="M471" s="145"/>
      <c r="T471" s="146"/>
      <c r="AT471" s="142" t="s">
        <v>137</v>
      </c>
      <c r="AU471" s="142" t="s">
        <v>76</v>
      </c>
      <c r="AV471" s="13" t="s">
        <v>76</v>
      </c>
      <c r="AW471" s="13" t="s">
        <v>28</v>
      </c>
      <c r="AX471" s="13" t="s">
        <v>66</v>
      </c>
      <c r="AY471" s="142" t="s">
        <v>126</v>
      </c>
    </row>
    <row r="472" spans="2:65" s="13" customFormat="1" ht="11.25" x14ac:dyDescent="0.2">
      <c r="B472" s="141"/>
      <c r="D472" s="136" t="s">
        <v>137</v>
      </c>
      <c r="E472" s="142" t="s">
        <v>17</v>
      </c>
      <c r="F472" s="143" t="s">
        <v>401</v>
      </c>
      <c r="H472" s="144">
        <v>10.92</v>
      </c>
      <c r="L472" s="141"/>
      <c r="M472" s="145"/>
      <c r="T472" s="146"/>
      <c r="AT472" s="142" t="s">
        <v>137</v>
      </c>
      <c r="AU472" s="142" t="s">
        <v>76</v>
      </c>
      <c r="AV472" s="13" t="s">
        <v>76</v>
      </c>
      <c r="AW472" s="13" t="s">
        <v>28</v>
      </c>
      <c r="AX472" s="13" t="s">
        <v>66</v>
      </c>
      <c r="AY472" s="142" t="s">
        <v>126</v>
      </c>
    </row>
    <row r="473" spans="2:65" s="13" customFormat="1" ht="11.25" x14ac:dyDescent="0.2">
      <c r="B473" s="141"/>
      <c r="D473" s="136" t="s">
        <v>137</v>
      </c>
      <c r="E473" s="142" t="s">
        <v>17</v>
      </c>
      <c r="F473" s="143" t="s">
        <v>402</v>
      </c>
      <c r="H473" s="144">
        <v>12.81</v>
      </c>
      <c r="L473" s="141"/>
      <c r="M473" s="145"/>
      <c r="T473" s="146"/>
      <c r="AT473" s="142" t="s">
        <v>137</v>
      </c>
      <c r="AU473" s="142" t="s">
        <v>76</v>
      </c>
      <c r="AV473" s="13" t="s">
        <v>76</v>
      </c>
      <c r="AW473" s="13" t="s">
        <v>28</v>
      </c>
      <c r="AX473" s="13" t="s">
        <v>66</v>
      </c>
      <c r="AY473" s="142" t="s">
        <v>126</v>
      </c>
    </row>
    <row r="474" spans="2:65" s="13" customFormat="1" ht="11.25" x14ac:dyDescent="0.2">
      <c r="B474" s="141"/>
      <c r="D474" s="136" t="s">
        <v>137</v>
      </c>
      <c r="E474" s="142" t="s">
        <v>17</v>
      </c>
      <c r="F474" s="143" t="s">
        <v>403</v>
      </c>
      <c r="H474" s="144">
        <v>13.725</v>
      </c>
      <c r="L474" s="141"/>
      <c r="M474" s="145"/>
      <c r="T474" s="146"/>
      <c r="AT474" s="142" t="s">
        <v>137</v>
      </c>
      <c r="AU474" s="142" t="s">
        <v>76</v>
      </c>
      <c r="AV474" s="13" t="s">
        <v>76</v>
      </c>
      <c r="AW474" s="13" t="s">
        <v>28</v>
      </c>
      <c r="AX474" s="13" t="s">
        <v>66</v>
      </c>
      <c r="AY474" s="142" t="s">
        <v>126</v>
      </c>
    </row>
    <row r="475" spans="2:65" s="13" customFormat="1" ht="11.25" x14ac:dyDescent="0.2">
      <c r="B475" s="141"/>
      <c r="D475" s="136" t="s">
        <v>137</v>
      </c>
      <c r="E475" s="142" t="s">
        <v>17</v>
      </c>
      <c r="F475" s="143" t="s">
        <v>549</v>
      </c>
      <c r="H475" s="144">
        <v>0.1</v>
      </c>
      <c r="L475" s="141"/>
      <c r="M475" s="145"/>
      <c r="T475" s="146"/>
      <c r="AT475" s="142" t="s">
        <v>137</v>
      </c>
      <c r="AU475" s="142" t="s">
        <v>76</v>
      </c>
      <c r="AV475" s="13" t="s">
        <v>76</v>
      </c>
      <c r="AW475" s="13" t="s">
        <v>28</v>
      </c>
      <c r="AX475" s="13" t="s">
        <v>66</v>
      </c>
      <c r="AY475" s="142" t="s">
        <v>126</v>
      </c>
    </row>
    <row r="476" spans="2:65" s="13" customFormat="1" ht="11.25" x14ac:dyDescent="0.2">
      <c r="B476" s="141"/>
      <c r="D476" s="136" t="s">
        <v>137</v>
      </c>
      <c r="E476" s="142" t="s">
        <v>17</v>
      </c>
      <c r="F476" s="143" t="s">
        <v>550</v>
      </c>
      <c r="H476" s="144">
        <v>0.25</v>
      </c>
      <c r="L476" s="141"/>
      <c r="M476" s="145"/>
      <c r="T476" s="146"/>
      <c r="AT476" s="142" t="s">
        <v>137</v>
      </c>
      <c r="AU476" s="142" t="s">
        <v>76</v>
      </c>
      <c r="AV476" s="13" t="s">
        <v>76</v>
      </c>
      <c r="AW476" s="13" t="s">
        <v>28</v>
      </c>
      <c r="AX476" s="13" t="s">
        <v>66</v>
      </c>
      <c r="AY476" s="142" t="s">
        <v>126</v>
      </c>
    </row>
    <row r="477" spans="2:65" s="13" customFormat="1" ht="11.25" x14ac:dyDescent="0.2">
      <c r="B477" s="141"/>
      <c r="D477" s="136" t="s">
        <v>137</v>
      </c>
      <c r="E477" s="142" t="s">
        <v>17</v>
      </c>
      <c r="F477" s="143" t="s">
        <v>404</v>
      </c>
      <c r="H477" s="144">
        <v>7.0730000000000004</v>
      </c>
      <c r="L477" s="141"/>
      <c r="M477" s="145"/>
      <c r="T477" s="146"/>
      <c r="AT477" s="142" t="s">
        <v>137</v>
      </c>
      <c r="AU477" s="142" t="s">
        <v>76</v>
      </c>
      <c r="AV477" s="13" t="s">
        <v>76</v>
      </c>
      <c r="AW477" s="13" t="s">
        <v>28</v>
      </c>
      <c r="AX477" s="13" t="s">
        <v>66</v>
      </c>
      <c r="AY477" s="142" t="s">
        <v>126</v>
      </c>
    </row>
    <row r="478" spans="2:65" s="13" customFormat="1" ht="11.25" x14ac:dyDescent="0.2">
      <c r="B478" s="141"/>
      <c r="D478" s="136" t="s">
        <v>137</v>
      </c>
      <c r="E478" s="142" t="s">
        <v>17</v>
      </c>
      <c r="F478" s="143" t="s">
        <v>405</v>
      </c>
      <c r="H478" s="144">
        <v>3.42</v>
      </c>
      <c r="L478" s="141"/>
      <c r="M478" s="145"/>
      <c r="T478" s="146"/>
      <c r="AT478" s="142" t="s">
        <v>137</v>
      </c>
      <c r="AU478" s="142" t="s">
        <v>76</v>
      </c>
      <c r="AV478" s="13" t="s">
        <v>76</v>
      </c>
      <c r="AW478" s="13" t="s">
        <v>28</v>
      </c>
      <c r="AX478" s="13" t="s">
        <v>66</v>
      </c>
      <c r="AY478" s="142" t="s">
        <v>126</v>
      </c>
    </row>
    <row r="479" spans="2:65" s="13" customFormat="1" ht="11.25" x14ac:dyDescent="0.2">
      <c r="B479" s="141"/>
      <c r="D479" s="136" t="s">
        <v>137</v>
      </c>
      <c r="E479" s="142" t="s">
        <v>17</v>
      </c>
      <c r="F479" s="143" t="s">
        <v>406</v>
      </c>
      <c r="H479" s="144">
        <v>4.1399999999999997</v>
      </c>
      <c r="L479" s="141"/>
      <c r="M479" s="145"/>
      <c r="T479" s="146"/>
      <c r="AT479" s="142" t="s">
        <v>137</v>
      </c>
      <c r="AU479" s="142" t="s">
        <v>76</v>
      </c>
      <c r="AV479" s="13" t="s">
        <v>76</v>
      </c>
      <c r="AW479" s="13" t="s">
        <v>28</v>
      </c>
      <c r="AX479" s="13" t="s">
        <v>66</v>
      </c>
      <c r="AY479" s="142" t="s">
        <v>126</v>
      </c>
    </row>
    <row r="480" spans="2:65" s="13" customFormat="1" ht="11.25" x14ac:dyDescent="0.2">
      <c r="B480" s="141"/>
      <c r="D480" s="136" t="s">
        <v>137</v>
      </c>
      <c r="E480" s="142" t="s">
        <v>17</v>
      </c>
      <c r="F480" s="143" t="s">
        <v>551</v>
      </c>
      <c r="H480" s="144">
        <v>7.0000000000000007E-2</v>
      </c>
      <c r="L480" s="141"/>
      <c r="M480" s="145"/>
      <c r="T480" s="146"/>
      <c r="AT480" s="142" t="s">
        <v>137</v>
      </c>
      <c r="AU480" s="142" t="s">
        <v>76</v>
      </c>
      <c r="AV480" s="13" t="s">
        <v>76</v>
      </c>
      <c r="AW480" s="13" t="s">
        <v>28</v>
      </c>
      <c r="AX480" s="13" t="s">
        <v>66</v>
      </c>
      <c r="AY480" s="142" t="s">
        <v>126</v>
      </c>
    </row>
    <row r="481" spans="2:65" s="13" customFormat="1" ht="11.25" x14ac:dyDescent="0.2">
      <c r="B481" s="141"/>
      <c r="D481" s="136" t="s">
        <v>137</v>
      </c>
      <c r="E481" s="142" t="s">
        <v>17</v>
      </c>
      <c r="F481" s="143" t="s">
        <v>407</v>
      </c>
      <c r="H481" s="144">
        <v>2.4700000000000002</v>
      </c>
      <c r="L481" s="141"/>
      <c r="M481" s="145"/>
      <c r="T481" s="146"/>
      <c r="AT481" s="142" t="s">
        <v>137</v>
      </c>
      <c r="AU481" s="142" t="s">
        <v>76</v>
      </c>
      <c r="AV481" s="13" t="s">
        <v>76</v>
      </c>
      <c r="AW481" s="13" t="s">
        <v>28</v>
      </c>
      <c r="AX481" s="13" t="s">
        <v>66</v>
      </c>
      <c r="AY481" s="142" t="s">
        <v>126</v>
      </c>
    </row>
    <row r="482" spans="2:65" s="13" customFormat="1" ht="11.25" x14ac:dyDescent="0.2">
      <c r="B482" s="141"/>
      <c r="D482" s="136" t="s">
        <v>137</v>
      </c>
      <c r="E482" s="142" t="s">
        <v>17</v>
      </c>
      <c r="F482" s="143" t="s">
        <v>552</v>
      </c>
      <c r="H482" s="144">
        <v>2.5649999999999999</v>
      </c>
      <c r="L482" s="141"/>
      <c r="M482" s="145"/>
      <c r="T482" s="146"/>
      <c r="AT482" s="142" t="s">
        <v>137</v>
      </c>
      <c r="AU482" s="142" t="s">
        <v>76</v>
      </c>
      <c r="AV482" s="13" t="s">
        <v>76</v>
      </c>
      <c r="AW482" s="13" t="s">
        <v>28</v>
      </c>
      <c r="AX482" s="13" t="s">
        <v>66</v>
      </c>
      <c r="AY482" s="142" t="s">
        <v>126</v>
      </c>
    </row>
    <row r="483" spans="2:65" s="13" customFormat="1" ht="11.25" x14ac:dyDescent="0.2">
      <c r="B483" s="141"/>
      <c r="D483" s="136" t="s">
        <v>137</v>
      </c>
      <c r="E483" s="142" t="s">
        <v>17</v>
      </c>
      <c r="F483" s="143" t="s">
        <v>549</v>
      </c>
      <c r="H483" s="144">
        <v>0.1</v>
      </c>
      <c r="L483" s="141"/>
      <c r="M483" s="145"/>
      <c r="T483" s="146"/>
      <c r="AT483" s="142" t="s">
        <v>137</v>
      </c>
      <c r="AU483" s="142" t="s">
        <v>76</v>
      </c>
      <c r="AV483" s="13" t="s">
        <v>76</v>
      </c>
      <c r="AW483" s="13" t="s">
        <v>28</v>
      </c>
      <c r="AX483" s="13" t="s">
        <v>66</v>
      </c>
      <c r="AY483" s="142" t="s">
        <v>126</v>
      </c>
    </row>
    <row r="484" spans="2:65" s="13" customFormat="1" ht="11.25" x14ac:dyDescent="0.2">
      <c r="B484" s="141"/>
      <c r="D484" s="136" t="s">
        <v>137</v>
      </c>
      <c r="E484" s="142" t="s">
        <v>17</v>
      </c>
      <c r="F484" s="143" t="s">
        <v>549</v>
      </c>
      <c r="H484" s="144">
        <v>0.1</v>
      </c>
      <c r="L484" s="141"/>
      <c r="M484" s="145"/>
      <c r="T484" s="146"/>
      <c r="AT484" s="142" t="s">
        <v>137</v>
      </c>
      <c r="AU484" s="142" t="s">
        <v>76</v>
      </c>
      <c r="AV484" s="13" t="s">
        <v>76</v>
      </c>
      <c r="AW484" s="13" t="s">
        <v>28</v>
      </c>
      <c r="AX484" s="13" t="s">
        <v>66</v>
      </c>
      <c r="AY484" s="142" t="s">
        <v>126</v>
      </c>
    </row>
    <row r="485" spans="2:65" s="13" customFormat="1" ht="11.25" x14ac:dyDescent="0.2">
      <c r="B485" s="141"/>
      <c r="D485" s="136" t="s">
        <v>137</v>
      </c>
      <c r="E485" s="142" t="s">
        <v>17</v>
      </c>
      <c r="F485" s="143" t="s">
        <v>408</v>
      </c>
      <c r="H485" s="144">
        <v>3.87</v>
      </c>
      <c r="L485" s="141"/>
      <c r="M485" s="145"/>
      <c r="T485" s="146"/>
      <c r="AT485" s="142" t="s">
        <v>137</v>
      </c>
      <c r="AU485" s="142" t="s">
        <v>76</v>
      </c>
      <c r="AV485" s="13" t="s">
        <v>76</v>
      </c>
      <c r="AW485" s="13" t="s">
        <v>28</v>
      </c>
      <c r="AX485" s="13" t="s">
        <v>66</v>
      </c>
      <c r="AY485" s="142" t="s">
        <v>126</v>
      </c>
    </row>
    <row r="486" spans="2:65" s="13" customFormat="1" ht="11.25" x14ac:dyDescent="0.2">
      <c r="B486" s="141"/>
      <c r="D486" s="136" t="s">
        <v>137</v>
      </c>
      <c r="E486" s="142" t="s">
        <v>17</v>
      </c>
      <c r="F486" s="143" t="s">
        <v>410</v>
      </c>
      <c r="H486" s="144">
        <v>13.65</v>
      </c>
      <c r="L486" s="141"/>
      <c r="M486" s="145"/>
      <c r="T486" s="146"/>
      <c r="AT486" s="142" t="s">
        <v>137</v>
      </c>
      <c r="AU486" s="142" t="s">
        <v>76</v>
      </c>
      <c r="AV486" s="13" t="s">
        <v>76</v>
      </c>
      <c r="AW486" s="13" t="s">
        <v>28</v>
      </c>
      <c r="AX486" s="13" t="s">
        <v>66</v>
      </c>
      <c r="AY486" s="142" t="s">
        <v>126</v>
      </c>
    </row>
    <row r="487" spans="2:65" s="13" customFormat="1" ht="11.25" x14ac:dyDescent="0.2">
      <c r="B487" s="141"/>
      <c r="D487" s="136" t="s">
        <v>137</v>
      </c>
      <c r="E487" s="142" t="s">
        <v>17</v>
      </c>
      <c r="F487" s="143" t="s">
        <v>409</v>
      </c>
      <c r="H487" s="144">
        <v>1.9</v>
      </c>
      <c r="L487" s="141"/>
      <c r="M487" s="145"/>
      <c r="T487" s="146"/>
      <c r="AT487" s="142" t="s">
        <v>137</v>
      </c>
      <c r="AU487" s="142" t="s">
        <v>76</v>
      </c>
      <c r="AV487" s="13" t="s">
        <v>76</v>
      </c>
      <c r="AW487" s="13" t="s">
        <v>28</v>
      </c>
      <c r="AX487" s="13" t="s">
        <v>66</v>
      </c>
      <c r="AY487" s="142" t="s">
        <v>126</v>
      </c>
    </row>
    <row r="488" spans="2:65" s="13" customFormat="1" ht="11.25" x14ac:dyDescent="0.2">
      <c r="B488" s="141"/>
      <c r="D488" s="136" t="s">
        <v>137</v>
      </c>
      <c r="E488" s="142" t="s">
        <v>17</v>
      </c>
      <c r="F488" s="143" t="s">
        <v>553</v>
      </c>
      <c r="H488" s="144">
        <v>1.5640000000000001</v>
      </c>
      <c r="L488" s="141"/>
      <c r="M488" s="145"/>
      <c r="T488" s="146"/>
      <c r="AT488" s="142" t="s">
        <v>137</v>
      </c>
      <c r="AU488" s="142" t="s">
        <v>76</v>
      </c>
      <c r="AV488" s="13" t="s">
        <v>76</v>
      </c>
      <c r="AW488" s="13" t="s">
        <v>28</v>
      </c>
      <c r="AX488" s="13" t="s">
        <v>66</v>
      </c>
      <c r="AY488" s="142" t="s">
        <v>126</v>
      </c>
    </row>
    <row r="489" spans="2:65" s="13" customFormat="1" ht="11.25" x14ac:dyDescent="0.2">
      <c r="B489" s="141"/>
      <c r="D489" s="136" t="s">
        <v>137</v>
      </c>
      <c r="E489" s="142" t="s">
        <v>17</v>
      </c>
      <c r="F489" s="143" t="s">
        <v>554</v>
      </c>
      <c r="H489" s="144">
        <v>0.87</v>
      </c>
      <c r="L489" s="141"/>
      <c r="M489" s="145"/>
      <c r="T489" s="146"/>
      <c r="AT489" s="142" t="s">
        <v>137</v>
      </c>
      <c r="AU489" s="142" t="s">
        <v>76</v>
      </c>
      <c r="AV489" s="13" t="s">
        <v>76</v>
      </c>
      <c r="AW489" s="13" t="s">
        <v>28</v>
      </c>
      <c r="AX489" s="13" t="s">
        <v>66</v>
      </c>
      <c r="AY489" s="142" t="s">
        <v>126</v>
      </c>
    </row>
    <row r="490" spans="2:65" s="15" customFormat="1" ht="11.25" x14ac:dyDescent="0.2">
      <c r="B490" s="153"/>
      <c r="D490" s="136" t="s">
        <v>137</v>
      </c>
      <c r="E490" s="154" t="s">
        <v>17</v>
      </c>
      <c r="F490" s="155" t="s">
        <v>157</v>
      </c>
      <c r="H490" s="156">
        <v>84.197000000000031</v>
      </c>
      <c r="L490" s="153"/>
      <c r="M490" s="157"/>
      <c r="T490" s="158"/>
      <c r="AT490" s="154" t="s">
        <v>137</v>
      </c>
      <c r="AU490" s="154" t="s">
        <v>76</v>
      </c>
      <c r="AV490" s="15" t="s">
        <v>133</v>
      </c>
      <c r="AW490" s="15" t="s">
        <v>28</v>
      </c>
      <c r="AX490" s="15" t="s">
        <v>74</v>
      </c>
      <c r="AY490" s="154" t="s">
        <v>126</v>
      </c>
    </row>
    <row r="491" spans="2:65" s="1" customFormat="1" ht="16.5" customHeight="1" x14ac:dyDescent="0.2">
      <c r="B491" s="30"/>
      <c r="C491" s="120" t="s">
        <v>583</v>
      </c>
      <c r="D491" s="120" t="s">
        <v>128</v>
      </c>
      <c r="E491" s="121" t="s">
        <v>584</v>
      </c>
      <c r="F491" s="122" t="s">
        <v>585</v>
      </c>
      <c r="G491" s="123" t="s">
        <v>131</v>
      </c>
      <c r="H491" s="124">
        <v>77.239999999999995</v>
      </c>
      <c r="I491" s="125">
        <v>1</v>
      </c>
      <c r="J491" s="125">
        <f>ROUND(I491*H491,2)</f>
        <v>77.239999999999995</v>
      </c>
      <c r="K491" s="122" t="s">
        <v>132</v>
      </c>
      <c r="L491" s="30"/>
      <c r="M491" s="126" t="s">
        <v>17</v>
      </c>
      <c r="N491" s="127" t="s">
        <v>37</v>
      </c>
      <c r="O491" s="128">
        <v>2.5000000000000001E-2</v>
      </c>
      <c r="P491" s="128">
        <f>O491*H491</f>
        <v>1.931</v>
      </c>
      <c r="Q491" s="128">
        <v>1.2999999999999999E-4</v>
      </c>
      <c r="R491" s="128">
        <f>Q491*H491</f>
        <v>1.0041199999999998E-2</v>
      </c>
      <c r="S491" s="128">
        <v>0</v>
      </c>
      <c r="T491" s="129">
        <f>S491*H491</f>
        <v>0</v>
      </c>
      <c r="AR491" s="130" t="s">
        <v>133</v>
      </c>
      <c r="AT491" s="130" t="s">
        <v>128</v>
      </c>
      <c r="AU491" s="130" t="s">
        <v>76</v>
      </c>
      <c r="AY491" s="18" t="s">
        <v>126</v>
      </c>
      <c r="BE491" s="131">
        <f>IF(N491="základní",J491,0)</f>
        <v>77.239999999999995</v>
      </c>
      <c r="BF491" s="131">
        <f>IF(N491="snížená",J491,0)</f>
        <v>0</v>
      </c>
      <c r="BG491" s="131">
        <f>IF(N491="zákl. přenesená",J491,0)</f>
        <v>0</v>
      </c>
      <c r="BH491" s="131">
        <f>IF(N491="sníž. přenesená",J491,0)</f>
        <v>0</v>
      </c>
      <c r="BI491" s="131">
        <f>IF(N491="nulová",J491,0)</f>
        <v>0</v>
      </c>
      <c r="BJ491" s="18" t="s">
        <v>74</v>
      </c>
      <c r="BK491" s="131">
        <f>ROUND(I491*H491,2)</f>
        <v>77.239999999999995</v>
      </c>
      <c r="BL491" s="18" t="s">
        <v>133</v>
      </c>
      <c r="BM491" s="130" t="s">
        <v>586</v>
      </c>
    </row>
    <row r="492" spans="2:65" s="1" customFormat="1" ht="11.25" x14ac:dyDescent="0.2">
      <c r="B492" s="30"/>
      <c r="D492" s="132" t="s">
        <v>135</v>
      </c>
      <c r="F492" s="133" t="s">
        <v>587</v>
      </c>
      <c r="L492" s="30"/>
      <c r="M492" s="134"/>
      <c r="T492" s="51"/>
      <c r="AT492" s="18" t="s">
        <v>135</v>
      </c>
      <c r="AU492" s="18" t="s">
        <v>76</v>
      </c>
    </row>
    <row r="493" spans="2:65" s="12" customFormat="1" ht="11.25" x14ac:dyDescent="0.2">
      <c r="B493" s="135"/>
      <c r="D493" s="136" t="s">
        <v>137</v>
      </c>
      <c r="E493" s="137" t="s">
        <v>17</v>
      </c>
      <c r="F493" s="138" t="s">
        <v>304</v>
      </c>
      <c r="H493" s="137" t="s">
        <v>17</v>
      </c>
      <c r="L493" s="135"/>
      <c r="M493" s="139"/>
      <c r="T493" s="140"/>
      <c r="AT493" s="137" t="s">
        <v>137</v>
      </c>
      <c r="AU493" s="137" t="s">
        <v>76</v>
      </c>
      <c r="AV493" s="12" t="s">
        <v>74</v>
      </c>
      <c r="AW493" s="12" t="s">
        <v>28</v>
      </c>
      <c r="AX493" s="12" t="s">
        <v>66</v>
      </c>
      <c r="AY493" s="137" t="s">
        <v>126</v>
      </c>
    </row>
    <row r="494" spans="2:65" s="13" customFormat="1" ht="11.25" x14ac:dyDescent="0.2">
      <c r="B494" s="141"/>
      <c r="D494" s="136" t="s">
        <v>137</v>
      </c>
      <c r="E494" s="142" t="s">
        <v>17</v>
      </c>
      <c r="F494" s="143" t="s">
        <v>555</v>
      </c>
      <c r="H494" s="144">
        <v>27.495000000000001</v>
      </c>
      <c r="L494" s="141"/>
      <c r="M494" s="145"/>
      <c r="T494" s="146"/>
      <c r="AT494" s="142" t="s">
        <v>137</v>
      </c>
      <c r="AU494" s="142" t="s">
        <v>76</v>
      </c>
      <c r="AV494" s="13" t="s">
        <v>76</v>
      </c>
      <c r="AW494" s="13" t="s">
        <v>28</v>
      </c>
      <c r="AX494" s="13" t="s">
        <v>66</v>
      </c>
      <c r="AY494" s="142" t="s">
        <v>126</v>
      </c>
    </row>
    <row r="495" spans="2:65" s="13" customFormat="1" ht="11.25" x14ac:dyDescent="0.2">
      <c r="B495" s="141"/>
      <c r="D495" s="136" t="s">
        <v>137</v>
      </c>
      <c r="E495" s="142" t="s">
        <v>17</v>
      </c>
      <c r="F495" s="143" t="s">
        <v>556</v>
      </c>
      <c r="H495" s="144">
        <v>7.2450000000000001</v>
      </c>
      <c r="L495" s="141"/>
      <c r="M495" s="145"/>
      <c r="T495" s="146"/>
      <c r="AT495" s="142" t="s">
        <v>137</v>
      </c>
      <c r="AU495" s="142" t="s">
        <v>76</v>
      </c>
      <c r="AV495" s="13" t="s">
        <v>76</v>
      </c>
      <c r="AW495" s="13" t="s">
        <v>28</v>
      </c>
      <c r="AX495" s="13" t="s">
        <v>66</v>
      </c>
      <c r="AY495" s="142" t="s">
        <v>126</v>
      </c>
    </row>
    <row r="496" spans="2:65" s="13" customFormat="1" ht="11.25" x14ac:dyDescent="0.2">
      <c r="B496" s="141"/>
      <c r="D496" s="136" t="s">
        <v>137</v>
      </c>
      <c r="E496" s="142" t="s">
        <v>17</v>
      </c>
      <c r="F496" s="143" t="s">
        <v>557</v>
      </c>
      <c r="H496" s="144">
        <v>7.35</v>
      </c>
      <c r="L496" s="141"/>
      <c r="M496" s="145"/>
      <c r="T496" s="146"/>
      <c r="AT496" s="142" t="s">
        <v>137</v>
      </c>
      <c r="AU496" s="142" t="s">
        <v>76</v>
      </c>
      <c r="AV496" s="13" t="s">
        <v>76</v>
      </c>
      <c r="AW496" s="13" t="s">
        <v>28</v>
      </c>
      <c r="AX496" s="13" t="s">
        <v>66</v>
      </c>
      <c r="AY496" s="142" t="s">
        <v>126</v>
      </c>
    </row>
    <row r="497" spans="2:65" s="13" customFormat="1" ht="11.25" x14ac:dyDescent="0.2">
      <c r="B497" s="141"/>
      <c r="D497" s="136" t="s">
        <v>137</v>
      </c>
      <c r="E497" s="142" t="s">
        <v>17</v>
      </c>
      <c r="F497" s="143" t="s">
        <v>558</v>
      </c>
      <c r="H497" s="144">
        <v>0.09</v>
      </c>
      <c r="L497" s="141"/>
      <c r="M497" s="145"/>
      <c r="T497" s="146"/>
      <c r="AT497" s="142" t="s">
        <v>137</v>
      </c>
      <c r="AU497" s="142" t="s">
        <v>76</v>
      </c>
      <c r="AV497" s="13" t="s">
        <v>76</v>
      </c>
      <c r="AW497" s="13" t="s">
        <v>28</v>
      </c>
      <c r="AX497" s="13" t="s">
        <v>66</v>
      </c>
      <c r="AY497" s="142" t="s">
        <v>126</v>
      </c>
    </row>
    <row r="498" spans="2:65" s="13" customFormat="1" ht="11.25" x14ac:dyDescent="0.2">
      <c r="B498" s="141"/>
      <c r="D498" s="136" t="s">
        <v>137</v>
      </c>
      <c r="E498" s="142" t="s">
        <v>17</v>
      </c>
      <c r="F498" s="143" t="s">
        <v>558</v>
      </c>
      <c r="H498" s="144">
        <v>0.09</v>
      </c>
      <c r="L498" s="141"/>
      <c r="M498" s="145"/>
      <c r="T498" s="146"/>
      <c r="AT498" s="142" t="s">
        <v>137</v>
      </c>
      <c r="AU498" s="142" t="s">
        <v>76</v>
      </c>
      <c r="AV498" s="13" t="s">
        <v>76</v>
      </c>
      <c r="AW498" s="13" t="s">
        <v>28</v>
      </c>
      <c r="AX498" s="13" t="s">
        <v>66</v>
      </c>
      <c r="AY498" s="142" t="s">
        <v>126</v>
      </c>
    </row>
    <row r="499" spans="2:65" s="13" customFormat="1" ht="11.25" x14ac:dyDescent="0.2">
      <c r="B499" s="141"/>
      <c r="D499" s="136" t="s">
        <v>137</v>
      </c>
      <c r="E499" s="142" t="s">
        <v>17</v>
      </c>
      <c r="F499" s="143" t="s">
        <v>559</v>
      </c>
      <c r="H499" s="144">
        <v>0.22500000000000001</v>
      </c>
      <c r="L499" s="141"/>
      <c r="M499" s="145"/>
      <c r="T499" s="146"/>
      <c r="AT499" s="142" t="s">
        <v>137</v>
      </c>
      <c r="AU499" s="142" t="s">
        <v>76</v>
      </c>
      <c r="AV499" s="13" t="s">
        <v>76</v>
      </c>
      <c r="AW499" s="13" t="s">
        <v>28</v>
      </c>
      <c r="AX499" s="13" t="s">
        <v>66</v>
      </c>
      <c r="AY499" s="142" t="s">
        <v>126</v>
      </c>
    </row>
    <row r="500" spans="2:65" s="13" customFormat="1" ht="11.25" x14ac:dyDescent="0.2">
      <c r="B500" s="141"/>
      <c r="D500" s="136" t="s">
        <v>137</v>
      </c>
      <c r="E500" s="142" t="s">
        <v>17</v>
      </c>
      <c r="F500" s="143" t="s">
        <v>560</v>
      </c>
      <c r="H500" s="144">
        <v>6.8250000000000002</v>
      </c>
      <c r="L500" s="141"/>
      <c r="M500" s="145"/>
      <c r="T500" s="146"/>
      <c r="AT500" s="142" t="s">
        <v>137</v>
      </c>
      <c r="AU500" s="142" t="s">
        <v>76</v>
      </c>
      <c r="AV500" s="13" t="s">
        <v>76</v>
      </c>
      <c r="AW500" s="13" t="s">
        <v>28</v>
      </c>
      <c r="AX500" s="13" t="s">
        <v>66</v>
      </c>
      <c r="AY500" s="142" t="s">
        <v>126</v>
      </c>
    </row>
    <row r="501" spans="2:65" s="13" customFormat="1" ht="11.25" x14ac:dyDescent="0.2">
      <c r="B501" s="141"/>
      <c r="D501" s="136" t="s">
        <v>137</v>
      </c>
      <c r="E501" s="142" t="s">
        <v>17</v>
      </c>
      <c r="F501" s="143" t="s">
        <v>558</v>
      </c>
      <c r="H501" s="144">
        <v>0.09</v>
      </c>
      <c r="L501" s="141"/>
      <c r="M501" s="145"/>
      <c r="T501" s="146"/>
      <c r="AT501" s="142" t="s">
        <v>137</v>
      </c>
      <c r="AU501" s="142" t="s">
        <v>76</v>
      </c>
      <c r="AV501" s="13" t="s">
        <v>76</v>
      </c>
      <c r="AW501" s="13" t="s">
        <v>28</v>
      </c>
      <c r="AX501" s="13" t="s">
        <v>66</v>
      </c>
      <c r="AY501" s="142" t="s">
        <v>126</v>
      </c>
    </row>
    <row r="502" spans="2:65" s="13" customFormat="1" ht="11.25" x14ac:dyDescent="0.2">
      <c r="B502" s="141"/>
      <c r="D502" s="136" t="s">
        <v>137</v>
      </c>
      <c r="E502" s="142" t="s">
        <v>17</v>
      </c>
      <c r="F502" s="143" t="s">
        <v>561</v>
      </c>
      <c r="H502" s="144">
        <v>2.7</v>
      </c>
      <c r="L502" s="141"/>
      <c r="M502" s="145"/>
      <c r="T502" s="146"/>
      <c r="AT502" s="142" t="s">
        <v>137</v>
      </c>
      <c r="AU502" s="142" t="s">
        <v>76</v>
      </c>
      <c r="AV502" s="13" t="s">
        <v>76</v>
      </c>
      <c r="AW502" s="13" t="s">
        <v>28</v>
      </c>
      <c r="AX502" s="13" t="s">
        <v>66</v>
      </c>
      <c r="AY502" s="142" t="s">
        <v>126</v>
      </c>
    </row>
    <row r="503" spans="2:65" s="13" customFormat="1" ht="11.25" x14ac:dyDescent="0.2">
      <c r="B503" s="141"/>
      <c r="D503" s="136" t="s">
        <v>137</v>
      </c>
      <c r="E503" s="142" t="s">
        <v>17</v>
      </c>
      <c r="F503" s="143" t="s">
        <v>562</v>
      </c>
      <c r="H503" s="144">
        <v>3.5750000000000002</v>
      </c>
      <c r="L503" s="141"/>
      <c r="M503" s="145"/>
      <c r="T503" s="146"/>
      <c r="AT503" s="142" t="s">
        <v>137</v>
      </c>
      <c r="AU503" s="142" t="s">
        <v>76</v>
      </c>
      <c r="AV503" s="13" t="s">
        <v>76</v>
      </c>
      <c r="AW503" s="13" t="s">
        <v>28</v>
      </c>
      <c r="AX503" s="13" t="s">
        <v>66</v>
      </c>
      <c r="AY503" s="142" t="s">
        <v>126</v>
      </c>
    </row>
    <row r="504" spans="2:65" s="13" customFormat="1" ht="11.25" x14ac:dyDescent="0.2">
      <c r="B504" s="141"/>
      <c r="D504" s="136" t="s">
        <v>137</v>
      </c>
      <c r="E504" s="142" t="s">
        <v>17</v>
      </c>
      <c r="F504" s="143" t="s">
        <v>563</v>
      </c>
      <c r="H504" s="144">
        <v>0.125</v>
      </c>
      <c r="L504" s="141"/>
      <c r="M504" s="145"/>
      <c r="T504" s="146"/>
      <c r="AT504" s="142" t="s">
        <v>137</v>
      </c>
      <c r="AU504" s="142" t="s">
        <v>76</v>
      </c>
      <c r="AV504" s="13" t="s">
        <v>76</v>
      </c>
      <c r="AW504" s="13" t="s">
        <v>28</v>
      </c>
      <c r="AX504" s="13" t="s">
        <v>66</v>
      </c>
      <c r="AY504" s="142" t="s">
        <v>126</v>
      </c>
    </row>
    <row r="505" spans="2:65" s="13" customFormat="1" ht="11.25" x14ac:dyDescent="0.2">
      <c r="B505" s="141"/>
      <c r="D505" s="136" t="s">
        <v>137</v>
      </c>
      <c r="E505" s="142" t="s">
        <v>17</v>
      </c>
      <c r="F505" s="143" t="s">
        <v>558</v>
      </c>
      <c r="H505" s="144">
        <v>0.09</v>
      </c>
      <c r="L505" s="141"/>
      <c r="M505" s="145"/>
      <c r="T505" s="146"/>
      <c r="AT505" s="142" t="s">
        <v>137</v>
      </c>
      <c r="AU505" s="142" t="s">
        <v>76</v>
      </c>
      <c r="AV505" s="13" t="s">
        <v>76</v>
      </c>
      <c r="AW505" s="13" t="s">
        <v>28</v>
      </c>
      <c r="AX505" s="13" t="s">
        <v>66</v>
      </c>
      <c r="AY505" s="142" t="s">
        <v>126</v>
      </c>
    </row>
    <row r="506" spans="2:65" s="13" customFormat="1" ht="11.25" x14ac:dyDescent="0.2">
      <c r="B506" s="141"/>
      <c r="D506" s="136" t="s">
        <v>137</v>
      </c>
      <c r="E506" s="142" t="s">
        <v>17</v>
      </c>
      <c r="F506" s="143" t="s">
        <v>556</v>
      </c>
      <c r="H506" s="144">
        <v>7.2450000000000001</v>
      </c>
      <c r="L506" s="141"/>
      <c r="M506" s="145"/>
      <c r="T506" s="146"/>
      <c r="AT506" s="142" t="s">
        <v>137</v>
      </c>
      <c r="AU506" s="142" t="s">
        <v>76</v>
      </c>
      <c r="AV506" s="13" t="s">
        <v>76</v>
      </c>
      <c r="AW506" s="13" t="s">
        <v>28</v>
      </c>
      <c r="AX506" s="13" t="s">
        <v>66</v>
      </c>
      <c r="AY506" s="142" t="s">
        <v>126</v>
      </c>
    </row>
    <row r="507" spans="2:65" s="13" customFormat="1" ht="11.25" x14ac:dyDescent="0.2">
      <c r="B507" s="141"/>
      <c r="D507" s="136" t="s">
        <v>137</v>
      </c>
      <c r="E507" s="142" t="s">
        <v>17</v>
      </c>
      <c r="F507" s="143" t="s">
        <v>558</v>
      </c>
      <c r="H507" s="144">
        <v>0.09</v>
      </c>
      <c r="L507" s="141"/>
      <c r="M507" s="145"/>
      <c r="T507" s="146"/>
      <c r="AT507" s="142" t="s">
        <v>137</v>
      </c>
      <c r="AU507" s="142" t="s">
        <v>76</v>
      </c>
      <c r="AV507" s="13" t="s">
        <v>76</v>
      </c>
      <c r="AW507" s="13" t="s">
        <v>28</v>
      </c>
      <c r="AX507" s="13" t="s">
        <v>66</v>
      </c>
      <c r="AY507" s="142" t="s">
        <v>126</v>
      </c>
    </row>
    <row r="508" spans="2:65" s="13" customFormat="1" ht="11.25" x14ac:dyDescent="0.2">
      <c r="B508" s="141"/>
      <c r="D508" s="136" t="s">
        <v>137</v>
      </c>
      <c r="E508" s="142" t="s">
        <v>17</v>
      </c>
      <c r="F508" s="143" t="s">
        <v>564</v>
      </c>
      <c r="H508" s="144">
        <v>13.455</v>
      </c>
      <c r="L508" s="141"/>
      <c r="M508" s="145"/>
      <c r="T508" s="146"/>
      <c r="AT508" s="142" t="s">
        <v>137</v>
      </c>
      <c r="AU508" s="142" t="s">
        <v>76</v>
      </c>
      <c r="AV508" s="13" t="s">
        <v>76</v>
      </c>
      <c r="AW508" s="13" t="s">
        <v>28</v>
      </c>
      <c r="AX508" s="13" t="s">
        <v>66</v>
      </c>
      <c r="AY508" s="142" t="s">
        <v>126</v>
      </c>
    </row>
    <row r="509" spans="2:65" s="13" customFormat="1" ht="11.25" x14ac:dyDescent="0.2">
      <c r="B509" s="141"/>
      <c r="D509" s="136" t="s">
        <v>137</v>
      </c>
      <c r="E509" s="142" t="s">
        <v>17</v>
      </c>
      <c r="F509" s="143" t="s">
        <v>558</v>
      </c>
      <c r="H509" s="144">
        <v>0.09</v>
      </c>
      <c r="L509" s="141"/>
      <c r="M509" s="145"/>
      <c r="T509" s="146"/>
      <c r="AT509" s="142" t="s">
        <v>137</v>
      </c>
      <c r="AU509" s="142" t="s">
        <v>76</v>
      </c>
      <c r="AV509" s="13" t="s">
        <v>76</v>
      </c>
      <c r="AW509" s="13" t="s">
        <v>28</v>
      </c>
      <c r="AX509" s="13" t="s">
        <v>66</v>
      </c>
      <c r="AY509" s="142" t="s">
        <v>126</v>
      </c>
    </row>
    <row r="510" spans="2:65" s="13" customFormat="1" ht="11.25" x14ac:dyDescent="0.2">
      <c r="B510" s="141"/>
      <c r="D510" s="136" t="s">
        <v>137</v>
      </c>
      <c r="E510" s="142" t="s">
        <v>17</v>
      </c>
      <c r="F510" s="143" t="s">
        <v>565</v>
      </c>
      <c r="H510" s="144">
        <v>0.46</v>
      </c>
      <c r="L510" s="141"/>
      <c r="M510" s="145"/>
      <c r="T510" s="146"/>
      <c r="AT510" s="142" t="s">
        <v>137</v>
      </c>
      <c r="AU510" s="142" t="s">
        <v>76</v>
      </c>
      <c r="AV510" s="13" t="s">
        <v>76</v>
      </c>
      <c r="AW510" s="13" t="s">
        <v>28</v>
      </c>
      <c r="AX510" s="13" t="s">
        <v>66</v>
      </c>
      <c r="AY510" s="142" t="s">
        <v>126</v>
      </c>
    </row>
    <row r="511" spans="2:65" s="15" customFormat="1" ht="11.25" x14ac:dyDescent="0.2">
      <c r="B511" s="153"/>
      <c r="D511" s="136" t="s">
        <v>137</v>
      </c>
      <c r="E511" s="154" t="s">
        <v>17</v>
      </c>
      <c r="F511" s="155" t="s">
        <v>157</v>
      </c>
      <c r="H511" s="156">
        <v>77.240000000000023</v>
      </c>
      <c r="L511" s="153"/>
      <c r="M511" s="157"/>
      <c r="T511" s="158"/>
      <c r="AT511" s="154" t="s">
        <v>137</v>
      </c>
      <c r="AU511" s="154" t="s">
        <v>76</v>
      </c>
      <c r="AV511" s="15" t="s">
        <v>133</v>
      </c>
      <c r="AW511" s="15" t="s">
        <v>28</v>
      </c>
      <c r="AX511" s="15" t="s">
        <v>74</v>
      </c>
      <c r="AY511" s="154" t="s">
        <v>126</v>
      </c>
    </row>
    <row r="512" spans="2:65" s="1" customFormat="1" ht="24.2" customHeight="1" x14ac:dyDescent="0.2">
      <c r="B512" s="30"/>
      <c r="C512" s="120" t="s">
        <v>588</v>
      </c>
      <c r="D512" s="120" t="s">
        <v>128</v>
      </c>
      <c r="E512" s="121" t="s">
        <v>589</v>
      </c>
      <c r="F512" s="122" t="s">
        <v>590</v>
      </c>
      <c r="G512" s="123" t="s">
        <v>286</v>
      </c>
      <c r="H512" s="124">
        <v>198.91</v>
      </c>
      <c r="I512" s="125">
        <v>1</v>
      </c>
      <c r="J512" s="125">
        <f>ROUND(I512*H512,2)</f>
        <v>198.91</v>
      </c>
      <c r="K512" s="122" t="s">
        <v>132</v>
      </c>
      <c r="L512" s="30"/>
      <c r="M512" s="126" t="s">
        <v>17</v>
      </c>
      <c r="N512" s="127" t="s">
        <v>37</v>
      </c>
      <c r="O512" s="128">
        <v>0.04</v>
      </c>
      <c r="P512" s="128">
        <f>O512*H512</f>
        <v>7.9564000000000004</v>
      </c>
      <c r="Q512" s="128">
        <v>2.0000000000000002E-5</v>
      </c>
      <c r="R512" s="128">
        <f>Q512*H512</f>
        <v>3.9782000000000003E-3</v>
      </c>
      <c r="S512" s="128">
        <v>0</v>
      </c>
      <c r="T512" s="129">
        <f>S512*H512</f>
        <v>0</v>
      </c>
      <c r="AR512" s="130" t="s">
        <v>133</v>
      </c>
      <c r="AT512" s="130" t="s">
        <v>128</v>
      </c>
      <c r="AU512" s="130" t="s">
        <v>76</v>
      </c>
      <c r="AY512" s="18" t="s">
        <v>126</v>
      </c>
      <c r="BE512" s="131">
        <f>IF(N512="základní",J512,0)</f>
        <v>198.91</v>
      </c>
      <c r="BF512" s="131">
        <f>IF(N512="snížená",J512,0)</f>
        <v>0</v>
      </c>
      <c r="BG512" s="131">
        <f>IF(N512="zákl. přenesená",J512,0)</f>
        <v>0</v>
      </c>
      <c r="BH512" s="131">
        <f>IF(N512="sníž. přenesená",J512,0)</f>
        <v>0</v>
      </c>
      <c r="BI512" s="131">
        <f>IF(N512="nulová",J512,0)</f>
        <v>0</v>
      </c>
      <c r="BJ512" s="18" t="s">
        <v>74</v>
      </c>
      <c r="BK512" s="131">
        <f>ROUND(I512*H512,2)</f>
        <v>198.91</v>
      </c>
      <c r="BL512" s="18" t="s">
        <v>133</v>
      </c>
      <c r="BM512" s="130" t="s">
        <v>591</v>
      </c>
    </row>
    <row r="513" spans="2:65" s="1" customFormat="1" ht="11.25" x14ac:dyDescent="0.2">
      <c r="B513" s="30"/>
      <c r="D513" s="132" t="s">
        <v>135</v>
      </c>
      <c r="F513" s="133" t="s">
        <v>592</v>
      </c>
      <c r="L513" s="30"/>
      <c r="M513" s="134"/>
      <c r="T513" s="51"/>
      <c r="AT513" s="18" t="s">
        <v>135</v>
      </c>
      <c r="AU513" s="18" t="s">
        <v>76</v>
      </c>
    </row>
    <row r="514" spans="2:65" s="12" customFormat="1" ht="11.25" x14ac:dyDescent="0.2">
      <c r="B514" s="135"/>
      <c r="D514" s="136" t="s">
        <v>137</v>
      </c>
      <c r="E514" s="137" t="s">
        <v>17</v>
      </c>
      <c r="F514" s="138" t="s">
        <v>301</v>
      </c>
      <c r="H514" s="137" t="s">
        <v>17</v>
      </c>
      <c r="L514" s="135"/>
      <c r="M514" s="139"/>
      <c r="T514" s="140"/>
      <c r="AT514" s="137" t="s">
        <v>137</v>
      </c>
      <c r="AU514" s="137" t="s">
        <v>76</v>
      </c>
      <c r="AV514" s="12" t="s">
        <v>74</v>
      </c>
      <c r="AW514" s="12" t="s">
        <v>28</v>
      </c>
      <c r="AX514" s="12" t="s">
        <v>66</v>
      </c>
      <c r="AY514" s="137" t="s">
        <v>126</v>
      </c>
    </row>
    <row r="515" spans="2:65" s="13" customFormat="1" ht="22.5" x14ac:dyDescent="0.2">
      <c r="B515" s="141"/>
      <c r="D515" s="136" t="s">
        <v>137</v>
      </c>
      <c r="E515" s="142" t="s">
        <v>17</v>
      </c>
      <c r="F515" s="143" t="s">
        <v>593</v>
      </c>
      <c r="H515" s="144">
        <v>60.72</v>
      </c>
      <c r="L515" s="141"/>
      <c r="M515" s="145"/>
      <c r="T515" s="146"/>
      <c r="AT515" s="142" t="s">
        <v>137</v>
      </c>
      <c r="AU515" s="142" t="s">
        <v>76</v>
      </c>
      <c r="AV515" s="13" t="s">
        <v>76</v>
      </c>
      <c r="AW515" s="13" t="s">
        <v>28</v>
      </c>
      <c r="AX515" s="13" t="s">
        <v>66</v>
      </c>
      <c r="AY515" s="142" t="s">
        <v>126</v>
      </c>
    </row>
    <row r="516" spans="2:65" s="13" customFormat="1" ht="22.5" x14ac:dyDescent="0.2">
      <c r="B516" s="141"/>
      <c r="D516" s="136" t="s">
        <v>137</v>
      </c>
      <c r="E516" s="142" t="s">
        <v>17</v>
      </c>
      <c r="F516" s="143" t="s">
        <v>594</v>
      </c>
      <c r="H516" s="144">
        <v>38.47</v>
      </c>
      <c r="L516" s="141"/>
      <c r="M516" s="145"/>
      <c r="T516" s="146"/>
      <c r="AT516" s="142" t="s">
        <v>137</v>
      </c>
      <c r="AU516" s="142" t="s">
        <v>76</v>
      </c>
      <c r="AV516" s="13" t="s">
        <v>76</v>
      </c>
      <c r="AW516" s="13" t="s">
        <v>28</v>
      </c>
      <c r="AX516" s="13" t="s">
        <v>66</v>
      </c>
      <c r="AY516" s="142" t="s">
        <v>126</v>
      </c>
    </row>
    <row r="517" spans="2:65" s="14" customFormat="1" ht="11.25" x14ac:dyDescent="0.2">
      <c r="B517" s="147"/>
      <c r="D517" s="136" t="s">
        <v>137</v>
      </c>
      <c r="E517" s="148" t="s">
        <v>17</v>
      </c>
      <c r="F517" s="149" t="s">
        <v>154</v>
      </c>
      <c r="H517" s="150">
        <v>99.19</v>
      </c>
      <c r="L517" s="147"/>
      <c r="M517" s="151"/>
      <c r="T517" s="152"/>
      <c r="AT517" s="148" t="s">
        <v>137</v>
      </c>
      <c r="AU517" s="148" t="s">
        <v>76</v>
      </c>
      <c r="AV517" s="14" t="s">
        <v>146</v>
      </c>
      <c r="AW517" s="14" t="s">
        <v>28</v>
      </c>
      <c r="AX517" s="14" t="s">
        <v>66</v>
      </c>
      <c r="AY517" s="148" t="s">
        <v>126</v>
      </c>
    </row>
    <row r="518" spans="2:65" s="12" customFormat="1" ht="11.25" x14ac:dyDescent="0.2">
      <c r="B518" s="135"/>
      <c r="D518" s="136" t="s">
        <v>137</v>
      </c>
      <c r="E518" s="137" t="s">
        <v>17</v>
      </c>
      <c r="F518" s="138" t="s">
        <v>304</v>
      </c>
      <c r="H518" s="137" t="s">
        <v>17</v>
      </c>
      <c r="L518" s="135"/>
      <c r="M518" s="139"/>
      <c r="T518" s="140"/>
      <c r="AT518" s="137" t="s">
        <v>137</v>
      </c>
      <c r="AU518" s="137" t="s">
        <v>76</v>
      </c>
      <c r="AV518" s="12" t="s">
        <v>74</v>
      </c>
      <c r="AW518" s="12" t="s">
        <v>28</v>
      </c>
      <c r="AX518" s="12" t="s">
        <v>66</v>
      </c>
      <c r="AY518" s="137" t="s">
        <v>126</v>
      </c>
    </row>
    <row r="519" spans="2:65" s="13" customFormat="1" ht="22.5" x14ac:dyDescent="0.2">
      <c r="B519" s="141"/>
      <c r="D519" s="136" t="s">
        <v>137</v>
      </c>
      <c r="E519" s="142" t="s">
        <v>17</v>
      </c>
      <c r="F519" s="143" t="s">
        <v>595</v>
      </c>
      <c r="H519" s="144">
        <v>41.76</v>
      </c>
      <c r="L519" s="141"/>
      <c r="M519" s="145"/>
      <c r="T519" s="146"/>
      <c r="AT519" s="142" t="s">
        <v>137</v>
      </c>
      <c r="AU519" s="142" t="s">
        <v>76</v>
      </c>
      <c r="AV519" s="13" t="s">
        <v>76</v>
      </c>
      <c r="AW519" s="13" t="s">
        <v>28</v>
      </c>
      <c r="AX519" s="13" t="s">
        <v>66</v>
      </c>
      <c r="AY519" s="142" t="s">
        <v>126</v>
      </c>
    </row>
    <row r="520" spans="2:65" s="13" customFormat="1" ht="22.5" x14ac:dyDescent="0.2">
      <c r="B520" s="141"/>
      <c r="D520" s="136" t="s">
        <v>137</v>
      </c>
      <c r="E520" s="142" t="s">
        <v>17</v>
      </c>
      <c r="F520" s="143" t="s">
        <v>596</v>
      </c>
      <c r="H520" s="144">
        <v>57.96</v>
      </c>
      <c r="L520" s="141"/>
      <c r="M520" s="145"/>
      <c r="T520" s="146"/>
      <c r="AT520" s="142" t="s">
        <v>137</v>
      </c>
      <c r="AU520" s="142" t="s">
        <v>76</v>
      </c>
      <c r="AV520" s="13" t="s">
        <v>76</v>
      </c>
      <c r="AW520" s="13" t="s">
        <v>28</v>
      </c>
      <c r="AX520" s="13" t="s">
        <v>66</v>
      </c>
      <c r="AY520" s="142" t="s">
        <v>126</v>
      </c>
    </row>
    <row r="521" spans="2:65" s="14" customFormat="1" ht="11.25" x14ac:dyDescent="0.2">
      <c r="B521" s="147"/>
      <c r="D521" s="136" t="s">
        <v>137</v>
      </c>
      <c r="E521" s="148" t="s">
        <v>17</v>
      </c>
      <c r="F521" s="149" t="s">
        <v>154</v>
      </c>
      <c r="H521" s="150">
        <v>99.72</v>
      </c>
      <c r="L521" s="147"/>
      <c r="M521" s="151"/>
      <c r="T521" s="152"/>
      <c r="AT521" s="148" t="s">
        <v>137</v>
      </c>
      <c r="AU521" s="148" t="s">
        <v>76</v>
      </c>
      <c r="AV521" s="14" t="s">
        <v>146</v>
      </c>
      <c r="AW521" s="14" t="s">
        <v>28</v>
      </c>
      <c r="AX521" s="14" t="s">
        <v>66</v>
      </c>
      <c r="AY521" s="148" t="s">
        <v>126</v>
      </c>
    </row>
    <row r="522" spans="2:65" s="15" customFormat="1" ht="11.25" x14ac:dyDescent="0.2">
      <c r="B522" s="153"/>
      <c r="D522" s="136" t="s">
        <v>137</v>
      </c>
      <c r="E522" s="154" t="s">
        <v>17</v>
      </c>
      <c r="F522" s="155" t="s">
        <v>157</v>
      </c>
      <c r="H522" s="156">
        <v>198.91</v>
      </c>
      <c r="L522" s="153"/>
      <c r="M522" s="157"/>
      <c r="T522" s="158"/>
      <c r="AT522" s="154" t="s">
        <v>137</v>
      </c>
      <c r="AU522" s="154" t="s">
        <v>76</v>
      </c>
      <c r="AV522" s="15" t="s">
        <v>133</v>
      </c>
      <c r="AW522" s="15" t="s">
        <v>28</v>
      </c>
      <c r="AX522" s="15" t="s">
        <v>74</v>
      </c>
      <c r="AY522" s="154" t="s">
        <v>126</v>
      </c>
    </row>
    <row r="523" spans="2:65" s="11" customFormat="1" ht="22.9" customHeight="1" x14ac:dyDescent="0.2">
      <c r="B523" s="109"/>
      <c r="D523" s="110" t="s">
        <v>65</v>
      </c>
      <c r="E523" s="118" t="s">
        <v>191</v>
      </c>
      <c r="F523" s="118" t="s">
        <v>597</v>
      </c>
      <c r="J523" s="119">
        <f>BK523</f>
        <v>21312.42</v>
      </c>
      <c r="L523" s="109"/>
      <c r="M523" s="113"/>
      <c r="P523" s="114">
        <f>SUM(P524:P543)</f>
        <v>127.516885</v>
      </c>
      <c r="R523" s="114">
        <f>SUM(R524:R543)</f>
        <v>2.8473410000000001E-2</v>
      </c>
      <c r="T523" s="115">
        <f>SUM(T524:T543)</f>
        <v>0</v>
      </c>
      <c r="AR523" s="110" t="s">
        <v>74</v>
      </c>
      <c r="AT523" s="116" t="s">
        <v>65</v>
      </c>
      <c r="AU523" s="116" t="s">
        <v>74</v>
      </c>
      <c r="AY523" s="110" t="s">
        <v>126</v>
      </c>
      <c r="BK523" s="117">
        <f>SUM(BK524:BK543)</f>
        <v>21312.42</v>
      </c>
    </row>
    <row r="524" spans="2:65" s="1" customFormat="1" ht="24.2" customHeight="1" x14ac:dyDescent="0.2">
      <c r="B524" s="30"/>
      <c r="C524" s="120" t="s">
        <v>598</v>
      </c>
      <c r="D524" s="120" t="s">
        <v>128</v>
      </c>
      <c r="E524" s="121" t="s">
        <v>599</v>
      </c>
      <c r="F524" s="122" t="s">
        <v>600</v>
      </c>
      <c r="G524" s="123" t="s">
        <v>131</v>
      </c>
      <c r="H524" s="124">
        <v>1.536</v>
      </c>
      <c r="I524" s="125">
        <v>1</v>
      </c>
      <c r="J524" s="125">
        <f>ROUND(I524*H524,2)</f>
        <v>1.54</v>
      </c>
      <c r="K524" s="122" t="s">
        <v>132</v>
      </c>
      <c r="L524" s="30"/>
      <c r="M524" s="126" t="s">
        <v>17</v>
      </c>
      <c r="N524" s="127" t="s">
        <v>37</v>
      </c>
      <c r="O524" s="128">
        <v>0.16400000000000001</v>
      </c>
      <c r="P524" s="128">
        <f>O524*H524</f>
        <v>0.25190400000000002</v>
      </c>
      <c r="Q524" s="128">
        <v>6.7000000000000002E-4</v>
      </c>
      <c r="R524" s="128">
        <f>Q524*H524</f>
        <v>1.0291200000000001E-3</v>
      </c>
      <c r="S524" s="128">
        <v>0</v>
      </c>
      <c r="T524" s="129">
        <f>S524*H524</f>
        <v>0</v>
      </c>
      <c r="AR524" s="130" t="s">
        <v>133</v>
      </c>
      <c r="AT524" s="130" t="s">
        <v>128</v>
      </c>
      <c r="AU524" s="130" t="s">
        <v>76</v>
      </c>
      <c r="AY524" s="18" t="s">
        <v>126</v>
      </c>
      <c r="BE524" s="131">
        <f>IF(N524="základní",J524,0)</f>
        <v>1.54</v>
      </c>
      <c r="BF524" s="131">
        <f>IF(N524="snížená",J524,0)</f>
        <v>0</v>
      </c>
      <c r="BG524" s="131">
        <f>IF(N524="zákl. přenesená",J524,0)</f>
        <v>0</v>
      </c>
      <c r="BH524" s="131">
        <f>IF(N524="sníž. přenesená",J524,0)</f>
        <v>0</v>
      </c>
      <c r="BI524" s="131">
        <f>IF(N524="nulová",J524,0)</f>
        <v>0</v>
      </c>
      <c r="BJ524" s="18" t="s">
        <v>74</v>
      </c>
      <c r="BK524" s="131">
        <f>ROUND(I524*H524,2)</f>
        <v>1.54</v>
      </c>
      <c r="BL524" s="18" t="s">
        <v>133</v>
      </c>
      <c r="BM524" s="130" t="s">
        <v>601</v>
      </c>
    </row>
    <row r="525" spans="2:65" s="1" customFormat="1" ht="11.25" x14ac:dyDescent="0.2">
      <c r="B525" s="30"/>
      <c r="D525" s="132" t="s">
        <v>135</v>
      </c>
      <c r="F525" s="133" t="s">
        <v>602</v>
      </c>
      <c r="L525" s="30"/>
      <c r="M525" s="134"/>
      <c r="T525" s="51"/>
      <c r="AT525" s="18" t="s">
        <v>135</v>
      </c>
      <c r="AU525" s="18" t="s">
        <v>76</v>
      </c>
    </row>
    <row r="526" spans="2:65" s="12" customFormat="1" ht="11.25" x14ac:dyDescent="0.2">
      <c r="B526" s="135"/>
      <c r="D526" s="136" t="s">
        <v>137</v>
      </c>
      <c r="E526" s="137" t="s">
        <v>17</v>
      </c>
      <c r="F526" s="138" t="s">
        <v>603</v>
      </c>
      <c r="H526" s="137" t="s">
        <v>17</v>
      </c>
      <c r="L526" s="135"/>
      <c r="M526" s="139"/>
      <c r="T526" s="140"/>
      <c r="AT526" s="137" t="s">
        <v>137</v>
      </c>
      <c r="AU526" s="137" t="s">
        <v>76</v>
      </c>
      <c r="AV526" s="12" t="s">
        <v>74</v>
      </c>
      <c r="AW526" s="12" t="s">
        <v>28</v>
      </c>
      <c r="AX526" s="12" t="s">
        <v>66</v>
      </c>
      <c r="AY526" s="137" t="s">
        <v>126</v>
      </c>
    </row>
    <row r="527" spans="2:65" s="13" customFormat="1" ht="11.25" x14ac:dyDescent="0.2">
      <c r="B527" s="141"/>
      <c r="D527" s="136" t="s">
        <v>137</v>
      </c>
      <c r="E527" s="142" t="s">
        <v>17</v>
      </c>
      <c r="F527" s="143" t="s">
        <v>604</v>
      </c>
      <c r="H527" s="144">
        <v>1.536</v>
      </c>
      <c r="L527" s="141"/>
      <c r="M527" s="145"/>
      <c r="T527" s="146"/>
      <c r="AT527" s="142" t="s">
        <v>137</v>
      </c>
      <c r="AU527" s="142" t="s">
        <v>76</v>
      </c>
      <c r="AV527" s="13" t="s">
        <v>76</v>
      </c>
      <c r="AW527" s="13" t="s">
        <v>28</v>
      </c>
      <c r="AX527" s="13" t="s">
        <v>74</v>
      </c>
      <c r="AY527" s="142" t="s">
        <v>126</v>
      </c>
    </row>
    <row r="528" spans="2:65" s="1" customFormat="1" ht="16.5" customHeight="1" x14ac:dyDescent="0.2">
      <c r="B528" s="30"/>
      <c r="C528" s="120" t="s">
        <v>605</v>
      </c>
      <c r="D528" s="120" t="s">
        <v>128</v>
      </c>
      <c r="E528" s="121" t="s">
        <v>606</v>
      </c>
      <c r="F528" s="122" t="s">
        <v>607</v>
      </c>
      <c r="G528" s="123" t="s">
        <v>265</v>
      </c>
      <c r="H528" s="124">
        <v>1</v>
      </c>
      <c r="I528" s="125">
        <v>1</v>
      </c>
      <c r="J528" s="125">
        <f>ROUND(I528*H528,2)</f>
        <v>1</v>
      </c>
      <c r="K528" s="122" t="s">
        <v>17</v>
      </c>
      <c r="L528" s="30"/>
      <c r="M528" s="126" t="s">
        <v>17</v>
      </c>
      <c r="N528" s="127" t="s">
        <v>37</v>
      </c>
      <c r="O528" s="128">
        <v>0</v>
      </c>
      <c r="P528" s="128">
        <f>O528*H528</f>
        <v>0</v>
      </c>
      <c r="Q528" s="128">
        <v>0</v>
      </c>
      <c r="R528" s="128">
        <f>Q528*H528</f>
        <v>0</v>
      </c>
      <c r="S528" s="128">
        <v>0</v>
      </c>
      <c r="T528" s="129">
        <f>S528*H528</f>
        <v>0</v>
      </c>
      <c r="AR528" s="130" t="s">
        <v>133</v>
      </c>
      <c r="AT528" s="130" t="s">
        <v>128</v>
      </c>
      <c r="AU528" s="130" t="s">
        <v>76</v>
      </c>
      <c r="AY528" s="18" t="s">
        <v>126</v>
      </c>
      <c r="BE528" s="131">
        <f>IF(N528="základní",J528,0)</f>
        <v>1</v>
      </c>
      <c r="BF528" s="131">
        <f>IF(N528="snížená",J528,0)</f>
        <v>0</v>
      </c>
      <c r="BG528" s="131">
        <f>IF(N528="zákl. přenesená",J528,0)</f>
        <v>0</v>
      </c>
      <c r="BH528" s="131">
        <f>IF(N528="sníž. přenesená",J528,0)</f>
        <v>0</v>
      </c>
      <c r="BI528" s="131">
        <f>IF(N528="nulová",J528,0)</f>
        <v>0</v>
      </c>
      <c r="BJ528" s="18" t="s">
        <v>74</v>
      </c>
      <c r="BK528" s="131">
        <f>ROUND(I528*H528,2)</f>
        <v>1</v>
      </c>
      <c r="BL528" s="18" t="s">
        <v>133</v>
      </c>
      <c r="BM528" s="130" t="s">
        <v>608</v>
      </c>
    </row>
    <row r="529" spans="2:65" s="1" customFormat="1" ht="24.2" customHeight="1" x14ac:dyDescent="0.2">
      <c r="B529" s="30"/>
      <c r="C529" s="120" t="s">
        <v>609</v>
      </c>
      <c r="D529" s="120" t="s">
        <v>128</v>
      </c>
      <c r="E529" s="121" t="s">
        <v>610</v>
      </c>
      <c r="F529" s="122" t="s">
        <v>611</v>
      </c>
      <c r="G529" s="123" t="s">
        <v>131</v>
      </c>
      <c r="H529" s="124">
        <v>338.5</v>
      </c>
      <c r="I529" s="125">
        <v>1</v>
      </c>
      <c r="J529" s="125">
        <f>ROUND(I529*H529,2)</f>
        <v>338.5</v>
      </c>
      <c r="K529" s="122" t="s">
        <v>132</v>
      </c>
      <c r="L529" s="30"/>
      <c r="M529" s="126" t="s">
        <v>17</v>
      </c>
      <c r="N529" s="127" t="s">
        <v>37</v>
      </c>
      <c r="O529" s="128">
        <v>0.11</v>
      </c>
      <c r="P529" s="128">
        <f>O529*H529</f>
        <v>37.234999999999999</v>
      </c>
      <c r="Q529" s="128">
        <v>0</v>
      </c>
      <c r="R529" s="128">
        <f>Q529*H529</f>
        <v>0</v>
      </c>
      <c r="S529" s="128">
        <v>0</v>
      </c>
      <c r="T529" s="129">
        <f>S529*H529</f>
        <v>0</v>
      </c>
      <c r="AR529" s="130" t="s">
        <v>133</v>
      </c>
      <c r="AT529" s="130" t="s">
        <v>128</v>
      </c>
      <c r="AU529" s="130" t="s">
        <v>76</v>
      </c>
      <c r="AY529" s="18" t="s">
        <v>126</v>
      </c>
      <c r="BE529" s="131">
        <f>IF(N529="základní",J529,0)</f>
        <v>338.5</v>
      </c>
      <c r="BF529" s="131">
        <f>IF(N529="snížená",J529,0)</f>
        <v>0</v>
      </c>
      <c r="BG529" s="131">
        <f>IF(N529="zákl. přenesená",J529,0)</f>
        <v>0</v>
      </c>
      <c r="BH529" s="131">
        <f>IF(N529="sníž. přenesená",J529,0)</f>
        <v>0</v>
      </c>
      <c r="BI529" s="131">
        <f>IF(N529="nulová",J529,0)</f>
        <v>0</v>
      </c>
      <c r="BJ529" s="18" t="s">
        <v>74</v>
      </c>
      <c r="BK529" s="131">
        <f>ROUND(I529*H529,2)</f>
        <v>338.5</v>
      </c>
      <c r="BL529" s="18" t="s">
        <v>133</v>
      </c>
      <c r="BM529" s="130" t="s">
        <v>612</v>
      </c>
    </row>
    <row r="530" spans="2:65" s="1" customFormat="1" ht="11.25" x14ac:dyDescent="0.2">
      <c r="B530" s="30"/>
      <c r="D530" s="132" t="s">
        <v>135</v>
      </c>
      <c r="F530" s="133" t="s">
        <v>613</v>
      </c>
      <c r="L530" s="30"/>
      <c r="M530" s="134"/>
      <c r="T530" s="51"/>
      <c r="AT530" s="18" t="s">
        <v>135</v>
      </c>
      <c r="AU530" s="18" t="s">
        <v>76</v>
      </c>
    </row>
    <row r="531" spans="2:65" s="13" customFormat="1" ht="11.25" x14ac:dyDescent="0.2">
      <c r="B531" s="141"/>
      <c r="D531" s="136" t="s">
        <v>137</v>
      </c>
      <c r="E531" s="142" t="s">
        <v>17</v>
      </c>
      <c r="F531" s="143" t="s">
        <v>614</v>
      </c>
      <c r="H531" s="144">
        <v>132</v>
      </c>
      <c r="L531" s="141"/>
      <c r="M531" s="145"/>
      <c r="T531" s="146"/>
      <c r="AT531" s="142" t="s">
        <v>137</v>
      </c>
      <c r="AU531" s="142" t="s">
        <v>76</v>
      </c>
      <c r="AV531" s="13" t="s">
        <v>76</v>
      </c>
      <c r="AW531" s="13" t="s">
        <v>28</v>
      </c>
      <c r="AX531" s="13" t="s">
        <v>66</v>
      </c>
      <c r="AY531" s="142" t="s">
        <v>126</v>
      </c>
    </row>
    <row r="532" spans="2:65" s="13" customFormat="1" ht="11.25" x14ac:dyDescent="0.2">
      <c r="B532" s="141"/>
      <c r="D532" s="136" t="s">
        <v>137</v>
      </c>
      <c r="E532" s="142" t="s">
        <v>17</v>
      </c>
      <c r="F532" s="143" t="s">
        <v>615</v>
      </c>
      <c r="H532" s="144">
        <v>30.5</v>
      </c>
      <c r="L532" s="141"/>
      <c r="M532" s="145"/>
      <c r="T532" s="146"/>
      <c r="AT532" s="142" t="s">
        <v>137</v>
      </c>
      <c r="AU532" s="142" t="s">
        <v>76</v>
      </c>
      <c r="AV532" s="13" t="s">
        <v>76</v>
      </c>
      <c r="AW532" s="13" t="s">
        <v>28</v>
      </c>
      <c r="AX532" s="13" t="s">
        <v>66</v>
      </c>
      <c r="AY532" s="142" t="s">
        <v>126</v>
      </c>
    </row>
    <row r="533" spans="2:65" s="13" customFormat="1" ht="11.25" x14ac:dyDescent="0.2">
      <c r="B533" s="141"/>
      <c r="D533" s="136" t="s">
        <v>137</v>
      </c>
      <c r="E533" s="142" t="s">
        <v>17</v>
      </c>
      <c r="F533" s="143" t="s">
        <v>616</v>
      </c>
      <c r="H533" s="144">
        <v>176</v>
      </c>
      <c r="L533" s="141"/>
      <c r="M533" s="145"/>
      <c r="T533" s="146"/>
      <c r="AT533" s="142" t="s">
        <v>137</v>
      </c>
      <c r="AU533" s="142" t="s">
        <v>76</v>
      </c>
      <c r="AV533" s="13" t="s">
        <v>76</v>
      </c>
      <c r="AW533" s="13" t="s">
        <v>28</v>
      </c>
      <c r="AX533" s="13" t="s">
        <v>66</v>
      </c>
      <c r="AY533" s="142" t="s">
        <v>126</v>
      </c>
    </row>
    <row r="534" spans="2:65" s="15" customFormat="1" ht="11.25" x14ac:dyDescent="0.2">
      <c r="B534" s="153"/>
      <c r="D534" s="136" t="s">
        <v>137</v>
      </c>
      <c r="E534" s="154" t="s">
        <v>17</v>
      </c>
      <c r="F534" s="155" t="s">
        <v>157</v>
      </c>
      <c r="H534" s="156">
        <v>338.5</v>
      </c>
      <c r="L534" s="153"/>
      <c r="M534" s="157"/>
      <c r="T534" s="158"/>
      <c r="AT534" s="154" t="s">
        <v>137</v>
      </c>
      <c r="AU534" s="154" t="s">
        <v>76</v>
      </c>
      <c r="AV534" s="15" t="s">
        <v>133</v>
      </c>
      <c r="AW534" s="15" t="s">
        <v>28</v>
      </c>
      <c r="AX534" s="15" t="s">
        <v>74</v>
      </c>
      <c r="AY534" s="154" t="s">
        <v>126</v>
      </c>
    </row>
    <row r="535" spans="2:65" s="1" customFormat="1" ht="24.2" customHeight="1" x14ac:dyDescent="0.2">
      <c r="B535" s="30"/>
      <c r="C535" s="120" t="s">
        <v>617</v>
      </c>
      <c r="D535" s="120" t="s">
        <v>128</v>
      </c>
      <c r="E535" s="121" t="s">
        <v>618</v>
      </c>
      <c r="F535" s="122" t="s">
        <v>619</v>
      </c>
      <c r="G535" s="123" t="s">
        <v>131</v>
      </c>
      <c r="H535" s="124">
        <v>20310</v>
      </c>
      <c r="I535" s="125">
        <v>1</v>
      </c>
      <c r="J535" s="125">
        <f>ROUND(I535*H535,2)</f>
        <v>20310</v>
      </c>
      <c r="K535" s="122" t="s">
        <v>132</v>
      </c>
      <c r="L535" s="30"/>
      <c r="M535" s="126" t="s">
        <v>17</v>
      </c>
      <c r="N535" s="127" t="s">
        <v>37</v>
      </c>
      <c r="O535" s="128">
        <v>0</v>
      </c>
      <c r="P535" s="128">
        <f>O535*H535</f>
        <v>0</v>
      </c>
      <c r="Q535" s="128">
        <v>0</v>
      </c>
      <c r="R535" s="128">
        <f>Q535*H535</f>
        <v>0</v>
      </c>
      <c r="S535" s="128">
        <v>0</v>
      </c>
      <c r="T535" s="129">
        <f>S535*H535</f>
        <v>0</v>
      </c>
      <c r="AR535" s="130" t="s">
        <v>133</v>
      </c>
      <c r="AT535" s="130" t="s">
        <v>128</v>
      </c>
      <c r="AU535" s="130" t="s">
        <v>76</v>
      </c>
      <c r="AY535" s="18" t="s">
        <v>126</v>
      </c>
      <c r="BE535" s="131">
        <f>IF(N535="základní",J535,0)</f>
        <v>20310</v>
      </c>
      <c r="BF535" s="131">
        <f>IF(N535="snížená",J535,0)</f>
        <v>0</v>
      </c>
      <c r="BG535" s="131">
        <f>IF(N535="zákl. přenesená",J535,0)</f>
        <v>0</v>
      </c>
      <c r="BH535" s="131">
        <f>IF(N535="sníž. přenesená",J535,0)</f>
        <v>0</v>
      </c>
      <c r="BI535" s="131">
        <f>IF(N535="nulová",J535,0)</f>
        <v>0</v>
      </c>
      <c r="BJ535" s="18" t="s">
        <v>74</v>
      </c>
      <c r="BK535" s="131">
        <f>ROUND(I535*H535,2)</f>
        <v>20310</v>
      </c>
      <c r="BL535" s="18" t="s">
        <v>133</v>
      </c>
      <c r="BM535" s="130" t="s">
        <v>620</v>
      </c>
    </row>
    <row r="536" spans="2:65" s="1" customFormat="1" ht="11.25" x14ac:dyDescent="0.2">
      <c r="B536" s="30"/>
      <c r="D536" s="132" t="s">
        <v>135</v>
      </c>
      <c r="F536" s="133" t="s">
        <v>621</v>
      </c>
      <c r="L536" s="30"/>
      <c r="M536" s="134"/>
      <c r="T536" s="51"/>
      <c r="AT536" s="18" t="s">
        <v>135</v>
      </c>
      <c r="AU536" s="18" t="s">
        <v>76</v>
      </c>
    </row>
    <row r="537" spans="2:65" s="13" customFormat="1" ht="11.25" x14ac:dyDescent="0.2">
      <c r="B537" s="141"/>
      <c r="D537" s="136" t="s">
        <v>137</v>
      </c>
      <c r="E537" s="142" t="s">
        <v>17</v>
      </c>
      <c r="F537" s="143" t="s">
        <v>622</v>
      </c>
      <c r="H537" s="144">
        <v>20310</v>
      </c>
      <c r="L537" s="141"/>
      <c r="M537" s="145"/>
      <c r="T537" s="146"/>
      <c r="AT537" s="142" t="s">
        <v>137</v>
      </c>
      <c r="AU537" s="142" t="s">
        <v>76</v>
      </c>
      <c r="AV537" s="13" t="s">
        <v>76</v>
      </c>
      <c r="AW537" s="13" t="s">
        <v>28</v>
      </c>
      <c r="AX537" s="13" t="s">
        <v>74</v>
      </c>
      <c r="AY537" s="142" t="s">
        <v>126</v>
      </c>
    </row>
    <row r="538" spans="2:65" s="1" customFormat="1" ht="24.2" customHeight="1" x14ac:dyDescent="0.2">
      <c r="B538" s="30"/>
      <c r="C538" s="120" t="s">
        <v>623</v>
      </c>
      <c r="D538" s="120" t="s">
        <v>128</v>
      </c>
      <c r="E538" s="121" t="s">
        <v>624</v>
      </c>
      <c r="F538" s="122" t="s">
        <v>625</v>
      </c>
      <c r="G538" s="123" t="s">
        <v>131</v>
      </c>
      <c r="H538" s="124">
        <v>338.5</v>
      </c>
      <c r="I538" s="125">
        <v>1</v>
      </c>
      <c r="J538" s="125">
        <f>ROUND(I538*H538,2)</f>
        <v>338.5</v>
      </c>
      <c r="K538" s="122" t="s">
        <v>132</v>
      </c>
      <c r="L538" s="30"/>
      <c r="M538" s="126" t="s">
        <v>17</v>
      </c>
      <c r="N538" s="127" t="s">
        <v>37</v>
      </c>
      <c r="O538" s="128">
        <v>6.9000000000000006E-2</v>
      </c>
      <c r="P538" s="128">
        <f>O538*H538</f>
        <v>23.3565</v>
      </c>
      <c r="Q538" s="128">
        <v>0</v>
      </c>
      <c r="R538" s="128">
        <f>Q538*H538</f>
        <v>0</v>
      </c>
      <c r="S538" s="128">
        <v>0</v>
      </c>
      <c r="T538" s="129">
        <f>S538*H538</f>
        <v>0</v>
      </c>
      <c r="AR538" s="130" t="s">
        <v>133</v>
      </c>
      <c r="AT538" s="130" t="s">
        <v>128</v>
      </c>
      <c r="AU538" s="130" t="s">
        <v>76</v>
      </c>
      <c r="AY538" s="18" t="s">
        <v>126</v>
      </c>
      <c r="BE538" s="131">
        <f>IF(N538="základní",J538,0)</f>
        <v>338.5</v>
      </c>
      <c r="BF538" s="131">
        <f>IF(N538="snížená",J538,0)</f>
        <v>0</v>
      </c>
      <c r="BG538" s="131">
        <f>IF(N538="zákl. přenesená",J538,0)</f>
        <v>0</v>
      </c>
      <c r="BH538" s="131">
        <f>IF(N538="sníž. přenesená",J538,0)</f>
        <v>0</v>
      </c>
      <c r="BI538" s="131">
        <f>IF(N538="nulová",J538,0)</f>
        <v>0</v>
      </c>
      <c r="BJ538" s="18" t="s">
        <v>74</v>
      </c>
      <c r="BK538" s="131">
        <f>ROUND(I538*H538,2)</f>
        <v>338.5</v>
      </c>
      <c r="BL538" s="18" t="s">
        <v>133</v>
      </c>
      <c r="BM538" s="130" t="s">
        <v>626</v>
      </c>
    </row>
    <row r="539" spans="2:65" s="1" customFormat="1" ht="11.25" x14ac:dyDescent="0.2">
      <c r="B539" s="30"/>
      <c r="D539" s="132" t="s">
        <v>135</v>
      </c>
      <c r="F539" s="133" t="s">
        <v>627</v>
      </c>
      <c r="L539" s="30"/>
      <c r="M539" s="134"/>
      <c r="T539" s="51"/>
      <c r="AT539" s="18" t="s">
        <v>135</v>
      </c>
      <c r="AU539" s="18" t="s">
        <v>76</v>
      </c>
    </row>
    <row r="540" spans="2:65" s="1" customFormat="1" ht="24.2" customHeight="1" x14ac:dyDescent="0.2">
      <c r="B540" s="30"/>
      <c r="C540" s="120" t="s">
        <v>628</v>
      </c>
      <c r="D540" s="120" t="s">
        <v>128</v>
      </c>
      <c r="E540" s="121" t="s">
        <v>629</v>
      </c>
      <c r="F540" s="122" t="s">
        <v>630</v>
      </c>
      <c r="G540" s="123" t="s">
        <v>131</v>
      </c>
      <c r="H540" s="124">
        <v>161.43700000000001</v>
      </c>
      <c r="I540" s="125">
        <v>1</v>
      </c>
      <c r="J540" s="125">
        <f>ROUND(I540*H540,2)</f>
        <v>161.44</v>
      </c>
      <c r="K540" s="122" t="s">
        <v>132</v>
      </c>
      <c r="L540" s="30"/>
      <c r="M540" s="126" t="s">
        <v>17</v>
      </c>
      <c r="N540" s="127" t="s">
        <v>37</v>
      </c>
      <c r="O540" s="128">
        <v>0.105</v>
      </c>
      <c r="P540" s="128">
        <f>O540*H540</f>
        <v>16.950885</v>
      </c>
      <c r="Q540" s="128">
        <v>1.2999999999999999E-4</v>
      </c>
      <c r="R540" s="128">
        <f>Q540*H540</f>
        <v>2.0986809999999998E-2</v>
      </c>
      <c r="S540" s="128">
        <v>0</v>
      </c>
      <c r="T540" s="129">
        <f>S540*H540</f>
        <v>0</v>
      </c>
      <c r="AR540" s="130" t="s">
        <v>133</v>
      </c>
      <c r="AT540" s="130" t="s">
        <v>128</v>
      </c>
      <c r="AU540" s="130" t="s">
        <v>76</v>
      </c>
      <c r="AY540" s="18" t="s">
        <v>126</v>
      </c>
      <c r="BE540" s="131">
        <f>IF(N540="základní",J540,0)</f>
        <v>161.44</v>
      </c>
      <c r="BF540" s="131">
        <f>IF(N540="snížená",J540,0)</f>
        <v>0</v>
      </c>
      <c r="BG540" s="131">
        <f>IF(N540="zákl. přenesená",J540,0)</f>
        <v>0</v>
      </c>
      <c r="BH540" s="131">
        <f>IF(N540="sníž. přenesená",J540,0)</f>
        <v>0</v>
      </c>
      <c r="BI540" s="131">
        <f>IF(N540="nulová",J540,0)</f>
        <v>0</v>
      </c>
      <c r="BJ540" s="18" t="s">
        <v>74</v>
      </c>
      <c r="BK540" s="131">
        <f>ROUND(I540*H540,2)</f>
        <v>161.44</v>
      </c>
      <c r="BL540" s="18" t="s">
        <v>133</v>
      </c>
      <c r="BM540" s="130" t="s">
        <v>631</v>
      </c>
    </row>
    <row r="541" spans="2:65" s="1" customFormat="1" ht="11.25" x14ac:dyDescent="0.2">
      <c r="B541" s="30"/>
      <c r="D541" s="132" t="s">
        <v>135</v>
      </c>
      <c r="F541" s="133" t="s">
        <v>632</v>
      </c>
      <c r="L541" s="30"/>
      <c r="M541" s="134"/>
      <c r="T541" s="51"/>
      <c r="AT541" s="18" t="s">
        <v>135</v>
      </c>
      <c r="AU541" s="18" t="s">
        <v>76</v>
      </c>
    </row>
    <row r="542" spans="2:65" s="1" customFormat="1" ht="24.2" customHeight="1" x14ac:dyDescent="0.2">
      <c r="B542" s="30"/>
      <c r="C542" s="120" t="s">
        <v>633</v>
      </c>
      <c r="D542" s="120" t="s">
        <v>128</v>
      </c>
      <c r="E542" s="121" t="s">
        <v>634</v>
      </c>
      <c r="F542" s="122" t="s">
        <v>635</v>
      </c>
      <c r="G542" s="123" t="s">
        <v>131</v>
      </c>
      <c r="H542" s="124">
        <v>161.43700000000001</v>
      </c>
      <c r="I542" s="125">
        <v>1</v>
      </c>
      <c r="J542" s="125">
        <f>ROUND(I542*H542,2)</f>
        <v>161.44</v>
      </c>
      <c r="K542" s="122" t="s">
        <v>132</v>
      </c>
      <c r="L542" s="30"/>
      <c r="M542" s="126" t="s">
        <v>17</v>
      </c>
      <c r="N542" s="127" t="s">
        <v>37</v>
      </c>
      <c r="O542" s="128">
        <v>0.308</v>
      </c>
      <c r="P542" s="128">
        <f>O542*H542</f>
        <v>49.722596000000003</v>
      </c>
      <c r="Q542" s="128">
        <v>4.0000000000000003E-5</v>
      </c>
      <c r="R542" s="128">
        <f>Q542*H542</f>
        <v>6.4574800000000007E-3</v>
      </c>
      <c r="S542" s="128">
        <v>0</v>
      </c>
      <c r="T542" s="129">
        <f>S542*H542</f>
        <v>0</v>
      </c>
      <c r="AR542" s="130" t="s">
        <v>133</v>
      </c>
      <c r="AT542" s="130" t="s">
        <v>128</v>
      </c>
      <c r="AU542" s="130" t="s">
        <v>76</v>
      </c>
      <c r="AY542" s="18" t="s">
        <v>126</v>
      </c>
      <c r="BE542" s="131">
        <f>IF(N542="základní",J542,0)</f>
        <v>161.44</v>
      </c>
      <c r="BF542" s="131">
        <f>IF(N542="snížená",J542,0)</f>
        <v>0</v>
      </c>
      <c r="BG542" s="131">
        <f>IF(N542="zákl. přenesená",J542,0)</f>
        <v>0</v>
      </c>
      <c r="BH542" s="131">
        <f>IF(N542="sníž. přenesená",J542,0)</f>
        <v>0</v>
      </c>
      <c r="BI542" s="131">
        <f>IF(N542="nulová",J542,0)</f>
        <v>0</v>
      </c>
      <c r="BJ542" s="18" t="s">
        <v>74</v>
      </c>
      <c r="BK542" s="131">
        <f>ROUND(I542*H542,2)</f>
        <v>161.44</v>
      </c>
      <c r="BL542" s="18" t="s">
        <v>133</v>
      </c>
      <c r="BM542" s="130" t="s">
        <v>636</v>
      </c>
    </row>
    <row r="543" spans="2:65" s="1" customFormat="1" ht="11.25" x14ac:dyDescent="0.2">
      <c r="B543" s="30"/>
      <c r="D543" s="132" t="s">
        <v>135</v>
      </c>
      <c r="F543" s="133" t="s">
        <v>637</v>
      </c>
      <c r="L543" s="30"/>
      <c r="M543" s="134"/>
      <c r="T543" s="51"/>
      <c r="AT543" s="18" t="s">
        <v>135</v>
      </c>
      <c r="AU543" s="18" t="s">
        <v>76</v>
      </c>
    </row>
    <row r="544" spans="2:65" s="11" customFormat="1" ht="22.9" customHeight="1" x14ac:dyDescent="0.2">
      <c r="B544" s="109"/>
      <c r="D544" s="110" t="s">
        <v>65</v>
      </c>
      <c r="E544" s="118" t="s">
        <v>638</v>
      </c>
      <c r="F544" s="118" t="s">
        <v>639</v>
      </c>
      <c r="J544" s="119">
        <f>BK544</f>
        <v>284.39999999999998</v>
      </c>
      <c r="L544" s="109"/>
      <c r="M544" s="113"/>
      <c r="P544" s="114">
        <f>SUM(P545:P546)</f>
        <v>90.439836</v>
      </c>
      <c r="R544" s="114">
        <f>SUM(R545:R546)</f>
        <v>0</v>
      </c>
      <c r="T544" s="115">
        <f>SUM(T545:T546)</f>
        <v>0</v>
      </c>
      <c r="AR544" s="110" t="s">
        <v>74</v>
      </c>
      <c r="AT544" s="116" t="s">
        <v>65</v>
      </c>
      <c r="AU544" s="116" t="s">
        <v>74</v>
      </c>
      <c r="AY544" s="110" t="s">
        <v>126</v>
      </c>
      <c r="BK544" s="117">
        <f>SUM(BK545:BK546)</f>
        <v>284.39999999999998</v>
      </c>
    </row>
    <row r="545" spans="2:65" s="1" customFormat="1" ht="33" customHeight="1" x14ac:dyDescent="0.2">
      <c r="B545" s="30"/>
      <c r="C545" s="120" t="s">
        <v>640</v>
      </c>
      <c r="D545" s="120" t="s">
        <v>128</v>
      </c>
      <c r="E545" s="121" t="s">
        <v>641</v>
      </c>
      <c r="F545" s="122" t="s">
        <v>642</v>
      </c>
      <c r="G545" s="123" t="s">
        <v>178</v>
      </c>
      <c r="H545" s="124">
        <v>284.40199999999999</v>
      </c>
      <c r="I545" s="125">
        <v>1</v>
      </c>
      <c r="J545" s="125">
        <f>ROUND(I545*H545,2)</f>
        <v>284.39999999999998</v>
      </c>
      <c r="K545" s="122" t="s">
        <v>132</v>
      </c>
      <c r="L545" s="30"/>
      <c r="M545" s="126" t="s">
        <v>17</v>
      </c>
      <c r="N545" s="127" t="s">
        <v>37</v>
      </c>
      <c r="O545" s="128">
        <v>0.318</v>
      </c>
      <c r="P545" s="128">
        <f>O545*H545</f>
        <v>90.439836</v>
      </c>
      <c r="Q545" s="128">
        <v>0</v>
      </c>
      <c r="R545" s="128">
        <f>Q545*H545</f>
        <v>0</v>
      </c>
      <c r="S545" s="128">
        <v>0</v>
      </c>
      <c r="T545" s="129">
        <f>S545*H545</f>
        <v>0</v>
      </c>
      <c r="AR545" s="130" t="s">
        <v>133</v>
      </c>
      <c r="AT545" s="130" t="s">
        <v>128</v>
      </c>
      <c r="AU545" s="130" t="s">
        <v>76</v>
      </c>
      <c r="AY545" s="18" t="s">
        <v>126</v>
      </c>
      <c r="BE545" s="131">
        <f>IF(N545="základní",J545,0)</f>
        <v>284.39999999999998</v>
      </c>
      <c r="BF545" s="131">
        <f>IF(N545="snížená",J545,0)</f>
        <v>0</v>
      </c>
      <c r="BG545" s="131">
        <f>IF(N545="zákl. přenesená",J545,0)</f>
        <v>0</v>
      </c>
      <c r="BH545" s="131">
        <f>IF(N545="sníž. přenesená",J545,0)</f>
        <v>0</v>
      </c>
      <c r="BI545" s="131">
        <f>IF(N545="nulová",J545,0)</f>
        <v>0</v>
      </c>
      <c r="BJ545" s="18" t="s">
        <v>74</v>
      </c>
      <c r="BK545" s="131">
        <f>ROUND(I545*H545,2)</f>
        <v>284.39999999999998</v>
      </c>
      <c r="BL545" s="18" t="s">
        <v>133</v>
      </c>
      <c r="BM545" s="130" t="s">
        <v>643</v>
      </c>
    </row>
    <row r="546" spans="2:65" s="1" customFormat="1" ht="11.25" x14ac:dyDescent="0.2">
      <c r="B546" s="30"/>
      <c r="D546" s="132" t="s">
        <v>135</v>
      </c>
      <c r="F546" s="133" t="s">
        <v>644</v>
      </c>
      <c r="L546" s="30"/>
      <c r="M546" s="134"/>
      <c r="T546" s="51"/>
      <c r="AT546" s="18" t="s">
        <v>135</v>
      </c>
      <c r="AU546" s="18" t="s">
        <v>76</v>
      </c>
    </row>
    <row r="547" spans="2:65" s="11" customFormat="1" ht="25.9" customHeight="1" x14ac:dyDescent="0.2">
      <c r="B547" s="109"/>
      <c r="D547" s="110" t="s">
        <v>65</v>
      </c>
      <c r="E547" s="111" t="s">
        <v>645</v>
      </c>
      <c r="F547" s="111" t="s">
        <v>646</v>
      </c>
      <c r="J547" s="112">
        <f>BK547</f>
        <v>8819.65</v>
      </c>
      <c r="L547" s="109"/>
      <c r="M547" s="113"/>
      <c r="P547" s="114">
        <f>P548+P569+P641+P725+P754+P770+P802+P850+P925+P953+P1016+P1025</f>
        <v>1219.6626670000001</v>
      </c>
      <c r="R547" s="114">
        <f>R548+R569+R641+R725+R754+R770+R802+R850+R925+R953+R1016+R1025</f>
        <v>35.273519879999995</v>
      </c>
      <c r="T547" s="115">
        <f>T548+T569+T641+T725+T754+T770+T802+T850+T925+T953+T1016+T1025</f>
        <v>0</v>
      </c>
      <c r="AR547" s="110" t="s">
        <v>76</v>
      </c>
      <c r="AT547" s="116" t="s">
        <v>65</v>
      </c>
      <c r="AU547" s="116" t="s">
        <v>66</v>
      </c>
      <c r="AY547" s="110" t="s">
        <v>126</v>
      </c>
      <c r="BK547" s="117">
        <f>BK548+BK569+BK641+BK725+BK754+BK770+BK802+BK850+BK925+BK953+BK1016+BK1025</f>
        <v>8819.65</v>
      </c>
    </row>
    <row r="548" spans="2:65" s="11" customFormat="1" ht="22.9" customHeight="1" x14ac:dyDescent="0.2">
      <c r="B548" s="109"/>
      <c r="D548" s="110" t="s">
        <v>65</v>
      </c>
      <c r="E548" s="118" t="s">
        <v>647</v>
      </c>
      <c r="F548" s="118" t="s">
        <v>648</v>
      </c>
      <c r="J548" s="119">
        <f>BK548</f>
        <v>350.96000000000004</v>
      </c>
      <c r="L548" s="109"/>
      <c r="M548" s="113"/>
      <c r="P548" s="114">
        <f>SUM(P549:P568)</f>
        <v>27.344819999999999</v>
      </c>
      <c r="R548" s="114">
        <f>SUM(R549:R568)</f>
        <v>0.67122999999999999</v>
      </c>
      <c r="T548" s="115">
        <f>SUM(T549:T568)</f>
        <v>0</v>
      </c>
      <c r="AR548" s="110" t="s">
        <v>76</v>
      </c>
      <c r="AT548" s="116" t="s">
        <v>65</v>
      </c>
      <c r="AU548" s="116" t="s">
        <v>74</v>
      </c>
      <c r="AY548" s="110" t="s">
        <v>126</v>
      </c>
      <c r="BK548" s="117">
        <f>SUM(BK549:BK568)</f>
        <v>350.96000000000004</v>
      </c>
    </row>
    <row r="549" spans="2:65" s="1" customFormat="1" ht="21.75" customHeight="1" x14ac:dyDescent="0.2">
      <c r="B549" s="30"/>
      <c r="C549" s="120" t="s">
        <v>649</v>
      </c>
      <c r="D549" s="120" t="s">
        <v>128</v>
      </c>
      <c r="E549" s="121" t="s">
        <v>650</v>
      </c>
      <c r="F549" s="122" t="s">
        <v>651</v>
      </c>
      <c r="G549" s="123" t="s">
        <v>131</v>
      </c>
      <c r="H549" s="124">
        <v>102.81</v>
      </c>
      <c r="I549" s="125">
        <v>1</v>
      </c>
      <c r="J549" s="125">
        <f>ROUND(I549*H549,2)</f>
        <v>102.81</v>
      </c>
      <c r="K549" s="122" t="s">
        <v>132</v>
      </c>
      <c r="L549" s="30"/>
      <c r="M549" s="126" t="s">
        <v>17</v>
      </c>
      <c r="N549" s="127" t="s">
        <v>37</v>
      </c>
      <c r="O549" s="128">
        <v>2.4E-2</v>
      </c>
      <c r="P549" s="128">
        <f>O549*H549</f>
        <v>2.4674400000000003</v>
      </c>
      <c r="Q549" s="128">
        <v>0</v>
      </c>
      <c r="R549" s="128">
        <f>Q549*H549</f>
        <v>0</v>
      </c>
      <c r="S549" s="128">
        <v>0</v>
      </c>
      <c r="T549" s="129">
        <f>S549*H549</f>
        <v>0</v>
      </c>
      <c r="AR549" s="130" t="s">
        <v>239</v>
      </c>
      <c r="AT549" s="130" t="s">
        <v>128</v>
      </c>
      <c r="AU549" s="130" t="s">
        <v>76</v>
      </c>
      <c r="AY549" s="18" t="s">
        <v>126</v>
      </c>
      <c r="BE549" s="131">
        <f>IF(N549="základní",J549,0)</f>
        <v>102.81</v>
      </c>
      <c r="BF549" s="131">
        <f>IF(N549="snížená",J549,0)</f>
        <v>0</v>
      </c>
      <c r="BG549" s="131">
        <f>IF(N549="zákl. přenesená",J549,0)</f>
        <v>0</v>
      </c>
      <c r="BH549" s="131">
        <f>IF(N549="sníž. přenesená",J549,0)</f>
        <v>0</v>
      </c>
      <c r="BI549" s="131">
        <f>IF(N549="nulová",J549,0)</f>
        <v>0</v>
      </c>
      <c r="BJ549" s="18" t="s">
        <v>74</v>
      </c>
      <c r="BK549" s="131">
        <f>ROUND(I549*H549,2)</f>
        <v>102.81</v>
      </c>
      <c r="BL549" s="18" t="s">
        <v>239</v>
      </c>
      <c r="BM549" s="130" t="s">
        <v>652</v>
      </c>
    </row>
    <row r="550" spans="2:65" s="1" customFormat="1" ht="11.25" x14ac:dyDescent="0.2">
      <c r="B550" s="30"/>
      <c r="D550" s="132" t="s">
        <v>135</v>
      </c>
      <c r="F550" s="133" t="s">
        <v>653</v>
      </c>
      <c r="L550" s="30"/>
      <c r="M550" s="134"/>
      <c r="T550" s="51"/>
      <c r="AT550" s="18" t="s">
        <v>135</v>
      </c>
      <c r="AU550" s="18" t="s">
        <v>76</v>
      </c>
    </row>
    <row r="551" spans="2:65" s="13" customFormat="1" ht="11.25" x14ac:dyDescent="0.2">
      <c r="B551" s="141"/>
      <c r="D551" s="136" t="s">
        <v>137</v>
      </c>
      <c r="E551" s="142" t="s">
        <v>17</v>
      </c>
      <c r="F551" s="143" t="s">
        <v>654</v>
      </c>
      <c r="H551" s="144">
        <v>102.81</v>
      </c>
      <c r="L551" s="141"/>
      <c r="M551" s="145"/>
      <c r="T551" s="146"/>
      <c r="AT551" s="142" t="s">
        <v>137</v>
      </c>
      <c r="AU551" s="142" t="s">
        <v>76</v>
      </c>
      <c r="AV551" s="13" t="s">
        <v>76</v>
      </c>
      <c r="AW551" s="13" t="s">
        <v>28</v>
      </c>
      <c r="AX551" s="13" t="s">
        <v>74</v>
      </c>
      <c r="AY551" s="142" t="s">
        <v>126</v>
      </c>
    </row>
    <row r="552" spans="2:65" s="1" customFormat="1" ht="21.75" customHeight="1" x14ac:dyDescent="0.2">
      <c r="B552" s="30"/>
      <c r="C552" s="120" t="s">
        <v>655</v>
      </c>
      <c r="D552" s="120" t="s">
        <v>128</v>
      </c>
      <c r="E552" s="121" t="s">
        <v>656</v>
      </c>
      <c r="F552" s="122" t="s">
        <v>657</v>
      </c>
      <c r="G552" s="123" t="s">
        <v>131</v>
      </c>
      <c r="H552" s="124">
        <v>6.54</v>
      </c>
      <c r="I552" s="125">
        <v>1</v>
      </c>
      <c r="J552" s="125">
        <f>ROUND(I552*H552,2)</f>
        <v>6.54</v>
      </c>
      <c r="K552" s="122" t="s">
        <v>132</v>
      </c>
      <c r="L552" s="30"/>
      <c r="M552" s="126" t="s">
        <v>17</v>
      </c>
      <c r="N552" s="127" t="s">
        <v>37</v>
      </c>
      <c r="O552" s="128">
        <v>5.3999999999999999E-2</v>
      </c>
      <c r="P552" s="128">
        <f>O552*H552</f>
        <v>0.35315999999999997</v>
      </c>
      <c r="Q552" s="128">
        <v>0</v>
      </c>
      <c r="R552" s="128">
        <f>Q552*H552</f>
        <v>0</v>
      </c>
      <c r="S552" s="128">
        <v>0</v>
      </c>
      <c r="T552" s="129">
        <f>S552*H552</f>
        <v>0</v>
      </c>
      <c r="AR552" s="130" t="s">
        <v>239</v>
      </c>
      <c r="AT552" s="130" t="s">
        <v>128</v>
      </c>
      <c r="AU552" s="130" t="s">
        <v>76</v>
      </c>
      <c r="AY552" s="18" t="s">
        <v>126</v>
      </c>
      <c r="BE552" s="131">
        <f>IF(N552="základní",J552,0)</f>
        <v>6.54</v>
      </c>
      <c r="BF552" s="131">
        <f>IF(N552="snížená",J552,0)</f>
        <v>0</v>
      </c>
      <c r="BG552" s="131">
        <f>IF(N552="zákl. přenesená",J552,0)</f>
        <v>0</v>
      </c>
      <c r="BH552" s="131">
        <f>IF(N552="sníž. přenesená",J552,0)</f>
        <v>0</v>
      </c>
      <c r="BI552" s="131">
        <f>IF(N552="nulová",J552,0)</f>
        <v>0</v>
      </c>
      <c r="BJ552" s="18" t="s">
        <v>74</v>
      </c>
      <c r="BK552" s="131">
        <f>ROUND(I552*H552,2)</f>
        <v>6.54</v>
      </c>
      <c r="BL552" s="18" t="s">
        <v>239</v>
      </c>
      <c r="BM552" s="130" t="s">
        <v>658</v>
      </c>
    </row>
    <row r="553" spans="2:65" s="1" customFormat="1" ht="11.25" x14ac:dyDescent="0.2">
      <c r="B553" s="30"/>
      <c r="D553" s="132" t="s">
        <v>135</v>
      </c>
      <c r="F553" s="133" t="s">
        <v>659</v>
      </c>
      <c r="L553" s="30"/>
      <c r="M553" s="134"/>
      <c r="T553" s="51"/>
      <c r="AT553" s="18" t="s">
        <v>135</v>
      </c>
      <c r="AU553" s="18" t="s">
        <v>76</v>
      </c>
    </row>
    <row r="554" spans="2:65" s="13" customFormat="1" ht="11.25" x14ac:dyDescent="0.2">
      <c r="B554" s="141"/>
      <c r="D554" s="136" t="s">
        <v>137</v>
      </c>
      <c r="E554" s="142" t="s">
        <v>17</v>
      </c>
      <c r="F554" s="143" t="s">
        <v>244</v>
      </c>
      <c r="H554" s="144">
        <v>6.54</v>
      </c>
      <c r="L554" s="141"/>
      <c r="M554" s="145"/>
      <c r="T554" s="146"/>
      <c r="AT554" s="142" t="s">
        <v>137</v>
      </c>
      <c r="AU554" s="142" t="s">
        <v>76</v>
      </c>
      <c r="AV554" s="13" t="s">
        <v>76</v>
      </c>
      <c r="AW554" s="13" t="s">
        <v>28</v>
      </c>
      <c r="AX554" s="13" t="s">
        <v>74</v>
      </c>
      <c r="AY554" s="142" t="s">
        <v>126</v>
      </c>
    </row>
    <row r="555" spans="2:65" s="1" customFormat="1" ht="16.5" customHeight="1" x14ac:dyDescent="0.2">
      <c r="B555" s="30"/>
      <c r="C555" s="159" t="s">
        <v>660</v>
      </c>
      <c r="D555" s="159" t="s">
        <v>192</v>
      </c>
      <c r="E555" s="160" t="s">
        <v>661</v>
      </c>
      <c r="F555" s="161" t="s">
        <v>662</v>
      </c>
      <c r="G555" s="162" t="s">
        <v>178</v>
      </c>
      <c r="H555" s="163">
        <v>3.6999999999999998E-2</v>
      </c>
      <c r="I555" s="164">
        <v>1</v>
      </c>
      <c r="J555" s="164">
        <f>ROUND(I555*H555,2)</f>
        <v>0.04</v>
      </c>
      <c r="K555" s="161" t="s">
        <v>132</v>
      </c>
      <c r="L555" s="165"/>
      <c r="M555" s="166" t="s">
        <v>17</v>
      </c>
      <c r="N555" s="167" t="s">
        <v>37</v>
      </c>
      <c r="O555" s="128">
        <v>0</v>
      </c>
      <c r="P555" s="128">
        <f>O555*H555</f>
        <v>0</v>
      </c>
      <c r="Q555" s="128">
        <v>1</v>
      </c>
      <c r="R555" s="128">
        <f>Q555*H555</f>
        <v>3.6999999999999998E-2</v>
      </c>
      <c r="S555" s="128">
        <v>0</v>
      </c>
      <c r="T555" s="129">
        <f>S555*H555</f>
        <v>0</v>
      </c>
      <c r="AR555" s="130" t="s">
        <v>345</v>
      </c>
      <c r="AT555" s="130" t="s">
        <v>192</v>
      </c>
      <c r="AU555" s="130" t="s">
        <v>76</v>
      </c>
      <c r="AY555" s="18" t="s">
        <v>126</v>
      </c>
      <c r="BE555" s="131">
        <f>IF(N555="základní",J555,0)</f>
        <v>0.04</v>
      </c>
      <c r="BF555" s="131">
        <f>IF(N555="snížená",J555,0)</f>
        <v>0</v>
      </c>
      <c r="BG555" s="131">
        <f>IF(N555="zákl. přenesená",J555,0)</f>
        <v>0</v>
      </c>
      <c r="BH555" s="131">
        <f>IF(N555="sníž. přenesená",J555,0)</f>
        <v>0</v>
      </c>
      <c r="BI555" s="131">
        <f>IF(N555="nulová",J555,0)</f>
        <v>0</v>
      </c>
      <c r="BJ555" s="18" t="s">
        <v>74</v>
      </c>
      <c r="BK555" s="131">
        <f>ROUND(I555*H555,2)</f>
        <v>0.04</v>
      </c>
      <c r="BL555" s="18" t="s">
        <v>239</v>
      </c>
      <c r="BM555" s="130" t="s">
        <v>663</v>
      </c>
    </row>
    <row r="556" spans="2:65" s="13" customFormat="1" ht="11.25" x14ac:dyDescent="0.2">
      <c r="B556" s="141"/>
      <c r="D556" s="136" t="s">
        <v>137</v>
      </c>
      <c r="E556" s="142" t="s">
        <v>17</v>
      </c>
      <c r="F556" s="143" t="s">
        <v>664</v>
      </c>
      <c r="H556" s="144">
        <v>109.35</v>
      </c>
      <c r="L556" s="141"/>
      <c r="M556" s="145"/>
      <c r="T556" s="146"/>
      <c r="AT556" s="142" t="s">
        <v>137</v>
      </c>
      <c r="AU556" s="142" t="s">
        <v>76</v>
      </c>
      <c r="AV556" s="13" t="s">
        <v>76</v>
      </c>
      <c r="AW556" s="13" t="s">
        <v>28</v>
      </c>
      <c r="AX556" s="13" t="s">
        <v>74</v>
      </c>
      <c r="AY556" s="142" t="s">
        <v>126</v>
      </c>
    </row>
    <row r="557" spans="2:65" s="13" customFormat="1" ht="11.25" x14ac:dyDescent="0.2">
      <c r="B557" s="141"/>
      <c r="D557" s="136" t="s">
        <v>137</v>
      </c>
      <c r="F557" s="143" t="s">
        <v>665</v>
      </c>
      <c r="H557" s="144">
        <v>3.6999999999999998E-2</v>
      </c>
      <c r="L557" s="141"/>
      <c r="M557" s="145"/>
      <c r="T557" s="146"/>
      <c r="AT557" s="142" t="s">
        <v>137</v>
      </c>
      <c r="AU557" s="142" t="s">
        <v>76</v>
      </c>
      <c r="AV557" s="13" t="s">
        <v>76</v>
      </c>
      <c r="AW557" s="13" t="s">
        <v>4</v>
      </c>
      <c r="AX557" s="13" t="s">
        <v>74</v>
      </c>
      <c r="AY557" s="142" t="s">
        <v>126</v>
      </c>
    </row>
    <row r="558" spans="2:65" s="1" customFormat="1" ht="16.5" customHeight="1" x14ac:dyDescent="0.2">
      <c r="B558" s="30"/>
      <c r="C558" s="120" t="s">
        <v>666</v>
      </c>
      <c r="D558" s="120" t="s">
        <v>128</v>
      </c>
      <c r="E558" s="121" t="s">
        <v>667</v>
      </c>
      <c r="F558" s="122" t="s">
        <v>668</v>
      </c>
      <c r="G558" s="123" t="s">
        <v>131</v>
      </c>
      <c r="H558" s="124">
        <v>102.81</v>
      </c>
      <c r="I558" s="125">
        <v>1</v>
      </c>
      <c r="J558" s="125">
        <f>ROUND(I558*H558,2)</f>
        <v>102.81</v>
      </c>
      <c r="K558" s="122" t="s">
        <v>132</v>
      </c>
      <c r="L558" s="30"/>
      <c r="M558" s="126" t="s">
        <v>17</v>
      </c>
      <c r="N558" s="127" t="s">
        <v>37</v>
      </c>
      <c r="O558" s="128">
        <v>0.222</v>
      </c>
      <c r="P558" s="128">
        <f>O558*H558</f>
        <v>22.823820000000001</v>
      </c>
      <c r="Q558" s="128">
        <v>4.0000000000000002E-4</v>
      </c>
      <c r="R558" s="128">
        <f>Q558*H558</f>
        <v>4.1124000000000001E-2</v>
      </c>
      <c r="S558" s="128">
        <v>0</v>
      </c>
      <c r="T558" s="129">
        <f>S558*H558</f>
        <v>0</v>
      </c>
      <c r="AR558" s="130" t="s">
        <v>239</v>
      </c>
      <c r="AT558" s="130" t="s">
        <v>128</v>
      </c>
      <c r="AU558" s="130" t="s">
        <v>76</v>
      </c>
      <c r="AY558" s="18" t="s">
        <v>126</v>
      </c>
      <c r="BE558" s="131">
        <f>IF(N558="základní",J558,0)</f>
        <v>102.81</v>
      </c>
      <c r="BF558" s="131">
        <f>IF(N558="snížená",J558,0)</f>
        <v>0</v>
      </c>
      <c r="BG558" s="131">
        <f>IF(N558="zákl. přenesená",J558,0)</f>
        <v>0</v>
      </c>
      <c r="BH558" s="131">
        <f>IF(N558="sníž. přenesená",J558,0)</f>
        <v>0</v>
      </c>
      <c r="BI558" s="131">
        <f>IF(N558="nulová",J558,0)</f>
        <v>0</v>
      </c>
      <c r="BJ558" s="18" t="s">
        <v>74</v>
      </c>
      <c r="BK558" s="131">
        <f>ROUND(I558*H558,2)</f>
        <v>102.81</v>
      </c>
      <c r="BL558" s="18" t="s">
        <v>239</v>
      </c>
      <c r="BM558" s="130" t="s">
        <v>669</v>
      </c>
    </row>
    <row r="559" spans="2:65" s="1" customFormat="1" ht="11.25" x14ac:dyDescent="0.2">
      <c r="B559" s="30"/>
      <c r="D559" s="132" t="s">
        <v>135</v>
      </c>
      <c r="F559" s="133" t="s">
        <v>670</v>
      </c>
      <c r="L559" s="30"/>
      <c r="M559" s="134"/>
      <c r="T559" s="51"/>
      <c r="AT559" s="18" t="s">
        <v>135</v>
      </c>
      <c r="AU559" s="18" t="s">
        <v>76</v>
      </c>
    </row>
    <row r="560" spans="2:65" s="13" customFormat="1" ht="11.25" x14ac:dyDescent="0.2">
      <c r="B560" s="141"/>
      <c r="D560" s="136" t="s">
        <v>137</v>
      </c>
      <c r="E560" s="142" t="s">
        <v>17</v>
      </c>
      <c r="F560" s="143" t="s">
        <v>654</v>
      </c>
      <c r="H560" s="144">
        <v>102.81</v>
      </c>
      <c r="L560" s="141"/>
      <c r="M560" s="145"/>
      <c r="T560" s="146"/>
      <c r="AT560" s="142" t="s">
        <v>137</v>
      </c>
      <c r="AU560" s="142" t="s">
        <v>76</v>
      </c>
      <c r="AV560" s="13" t="s">
        <v>76</v>
      </c>
      <c r="AW560" s="13" t="s">
        <v>28</v>
      </c>
      <c r="AX560" s="13" t="s">
        <v>74</v>
      </c>
      <c r="AY560" s="142" t="s">
        <v>126</v>
      </c>
    </row>
    <row r="561" spans="2:65" s="1" customFormat="1" ht="16.5" customHeight="1" x14ac:dyDescent="0.2">
      <c r="B561" s="30"/>
      <c r="C561" s="120" t="s">
        <v>671</v>
      </c>
      <c r="D561" s="120" t="s">
        <v>128</v>
      </c>
      <c r="E561" s="121" t="s">
        <v>672</v>
      </c>
      <c r="F561" s="122" t="s">
        <v>673</v>
      </c>
      <c r="G561" s="123" t="s">
        <v>131</v>
      </c>
      <c r="H561" s="124">
        <v>6.54</v>
      </c>
      <c r="I561" s="125">
        <v>1</v>
      </c>
      <c r="J561" s="125">
        <f>ROUND(I561*H561,2)</f>
        <v>6.54</v>
      </c>
      <c r="K561" s="122" t="s">
        <v>132</v>
      </c>
      <c r="L561" s="30"/>
      <c r="M561" s="126" t="s">
        <v>17</v>
      </c>
      <c r="N561" s="127" t="s">
        <v>37</v>
      </c>
      <c r="O561" s="128">
        <v>0.26</v>
      </c>
      <c r="P561" s="128">
        <f>O561*H561</f>
        <v>1.7004000000000001</v>
      </c>
      <c r="Q561" s="128">
        <v>4.0000000000000002E-4</v>
      </c>
      <c r="R561" s="128">
        <f>Q561*H561</f>
        <v>2.6160000000000003E-3</v>
      </c>
      <c r="S561" s="128">
        <v>0</v>
      </c>
      <c r="T561" s="129">
        <f>S561*H561</f>
        <v>0</v>
      </c>
      <c r="AR561" s="130" t="s">
        <v>239</v>
      </c>
      <c r="AT561" s="130" t="s">
        <v>128</v>
      </c>
      <c r="AU561" s="130" t="s">
        <v>76</v>
      </c>
      <c r="AY561" s="18" t="s">
        <v>126</v>
      </c>
      <c r="BE561" s="131">
        <f>IF(N561="základní",J561,0)</f>
        <v>6.54</v>
      </c>
      <c r="BF561" s="131">
        <f>IF(N561="snížená",J561,0)</f>
        <v>0</v>
      </c>
      <c r="BG561" s="131">
        <f>IF(N561="zákl. přenesená",J561,0)</f>
        <v>0</v>
      </c>
      <c r="BH561" s="131">
        <f>IF(N561="sníž. přenesená",J561,0)</f>
        <v>0</v>
      </c>
      <c r="BI561" s="131">
        <f>IF(N561="nulová",J561,0)</f>
        <v>0</v>
      </c>
      <c r="BJ561" s="18" t="s">
        <v>74</v>
      </c>
      <c r="BK561" s="131">
        <f>ROUND(I561*H561,2)</f>
        <v>6.54</v>
      </c>
      <c r="BL561" s="18" t="s">
        <v>239</v>
      </c>
      <c r="BM561" s="130" t="s">
        <v>674</v>
      </c>
    </row>
    <row r="562" spans="2:65" s="1" customFormat="1" ht="11.25" x14ac:dyDescent="0.2">
      <c r="B562" s="30"/>
      <c r="D562" s="132" t="s">
        <v>135</v>
      </c>
      <c r="F562" s="133" t="s">
        <v>675</v>
      </c>
      <c r="L562" s="30"/>
      <c r="M562" s="134"/>
      <c r="T562" s="51"/>
      <c r="AT562" s="18" t="s">
        <v>135</v>
      </c>
      <c r="AU562" s="18" t="s">
        <v>76</v>
      </c>
    </row>
    <row r="563" spans="2:65" s="13" customFormat="1" ht="11.25" x14ac:dyDescent="0.2">
      <c r="B563" s="141"/>
      <c r="D563" s="136" t="s">
        <v>137</v>
      </c>
      <c r="E563" s="142" t="s">
        <v>17</v>
      </c>
      <c r="F563" s="143" t="s">
        <v>244</v>
      </c>
      <c r="H563" s="144">
        <v>6.54</v>
      </c>
      <c r="L563" s="141"/>
      <c r="M563" s="145"/>
      <c r="T563" s="146"/>
      <c r="AT563" s="142" t="s">
        <v>137</v>
      </c>
      <c r="AU563" s="142" t="s">
        <v>76</v>
      </c>
      <c r="AV563" s="13" t="s">
        <v>76</v>
      </c>
      <c r="AW563" s="13" t="s">
        <v>28</v>
      </c>
      <c r="AX563" s="13" t="s">
        <v>74</v>
      </c>
      <c r="AY563" s="142" t="s">
        <v>126</v>
      </c>
    </row>
    <row r="564" spans="2:65" s="1" customFormat="1" ht="24.2" customHeight="1" x14ac:dyDescent="0.2">
      <c r="B564" s="30"/>
      <c r="C564" s="159" t="s">
        <v>676</v>
      </c>
      <c r="D564" s="159" t="s">
        <v>192</v>
      </c>
      <c r="E564" s="160" t="s">
        <v>677</v>
      </c>
      <c r="F564" s="161" t="s">
        <v>678</v>
      </c>
      <c r="G564" s="162" t="s">
        <v>131</v>
      </c>
      <c r="H564" s="163">
        <v>131.22</v>
      </c>
      <c r="I564" s="164">
        <v>1</v>
      </c>
      <c r="J564" s="164">
        <f>ROUND(I564*H564,2)</f>
        <v>131.22</v>
      </c>
      <c r="K564" s="161" t="s">
        <v>17</v>
      </c>
      <c r="L564" s="165"/>
      <c r="M564" s="166" t="s">
        <v>17</v>
      </c>
      <c r="N564" s="167" t="s">
        <v>37</v>
      </c>
      <c r="O564" s="128">
        <v>0</v>
      </c>
      <c r="P564" s="128">
        <f>O564*H564</f>
        <v>0</v>
      </c>
      <c r="Q564" s="128">
        <v>4.4999999999999997E-3</v>
      </c>
      <c r="R564" s="128">
        <f>Q564*H564</f>
        <v>0.59048999999999996</v>
      </c>
      <c r="S564" s="128">
        <v>0</v>
      </c>
      <c r="T564" s="129">
        <f>S564*H564</f>
        <v>0</v>
      </c>
      <c r="AR564" s="130" t="s">
        <v>345</v>
      </c>
      <c r="AT564" s="130" t="s">
        <v>192</v>
      </c>
      <c r="AU564" s="130" t="s">
        <v>76</v>
      </c>
      <c r="AY564" s="18" t="s">
        <v>126</v>
      </c>
      <c r="BE564" s="131">
        <f>IF(N564="základní",J564,0)</f>
        <v>131.22</v>
      </c>
      <c r="BF564" s="131">
        <f>IF(N564="snížená",J564,0)</f>
        <v>0</v>
      </c>
      <c r="BG564" s="131">
        <f>IF(N564="zákl. přenesená",J564,0)</f>
        <v>0</v>
      </c>
      <c r="BH564" s="131">
        <f>IF(N564="sníž. přenesená",J564,0)</f>
        <v>0</v>
      </c>
      <c r="BI564" s="131">
        <f>IF(N564="nulová",J564,0)</f>
        <v>0</v>
      </c>
      <c r="BJ564" s="18" t="s">
        <v>74</v>
      </c>
      <c r="BK564" s="131">
        <f>ROUND(I564*H564,2)</f>
        <v>131.22</v>
      </c>
      <c r="BL564" s="18" t="s">
        <v>239</v>
      </c>
      <c r="BM564" s="130" t="s">
        <v>679</v>
      </c>
    </row>
    <row r="565" spans="2:65" s="13" customFormat="1" ht="11.25" x14ac:dyDescent="0.2">
      <c r="B565" s="141"/>
      <c r="D565" s="136" t="s">
        <v>137</v>
      </c>
      <c r="E565" s="142" t="s">
        <v>17</v>
      </c>
      <c r="F565" s="143" t="s">
        <v>664</v>
      </c>
      <c r="H565" s="144">
        <v>109.35</v>
      </c>
      <c r="L565" s="141"/>
      <c r="M565" s="145"/>
      <c r="T565" s="146"/>
      <c r="AT565" s="142" t="s">
        <v>137</v>
      </c>
      <c r="AU565" s="142" t="s">
        <v>76</v>
      </c>
      <c r="AV565" s="13" t="s">
        <v>76</v>
      </c>
      <c r="AW565" s="13" t="s">
        <v>28</v>
      </c>
      <c r="AX565" s="13" t="s">
        <v>74</v>
      </c>
      <c r="AY565" s="142" t="s">
        <v>126</v>
      </c>
    </row>
    <row r="566" spans="2:65" s="13" customFormat="1" ht="11.25" x14ac:dyDescent="0.2">
      <c r="B566" s="141"/>
      <c r="D566" s="136" t="s">
        <v>137</v>
      </c>
      <c r="F566" s="143" t="s">
        <v>680</v>
      </c>
      <c r="H566" s="144">
        <v>131.22</v>
      </c>
      <c r="L566" s="141"/>
      <c r="M566" s="145"/>
      <c r="T566" s="146"/>
      <c r="AT566" s="142" t="s">
        <v>137</v>
      </c>
      <c r="AU566" s="142" t="s">
        <v>76</v>
      </c>
      <c r="AV566" s="13" t="s">
        <v>76</v>
      </c>
      <c r="AW566" s="13" t="s">
        <v>4</v>
      </c>
      <c r="AX566" s="13" t="s">
        <v>74</v>
      </c>
      <c r="AY566" s="142" t="s">
        <v>126</v>
      </c>
    </row>
    <row r="567" spans="2:65" s="1" customFormat="1" ht="24.2" customHeight="1" x14ac:dyDescent="0.2">
      <c r="B567" s="30"/>
      <c r="C567" s="120" t="s">
        <v>681</v>
      </c>
      <c r="D567" s="120" t="s">
        <v>128</v>
      </c>
      <c r="E567" s="121" t="s">
        <v>682</v>
      </c>
      <c r="F567" s="122" t="s">
        <v>683</v>
      </c>
      <c r="G567" s="123" t="s">
        <v>684</v>
      </c>
      <c r="H567" s="124">
        <v>1</v>
      </c>
      <c r="I567" s="125">
        <v>1</v>
      </c>
      <c r="J567" s="125">
        <f>ROUND(I567*H567,2)</f>
        <v>1</v>
      </c>
      <c r="K567" s="122" t="s">
        <v>132</v>
      </c>
      <c r="L567" s="30"/>
      <c r="M567" s="126" t="s">
        <v>17</v>
      </c>
      <c r="N567" s="127" t="s">
        <v>37</v>
      </c>
      <c r="O567" s="128">
        <v>0</v>
      </c>
      <c r="P567" s="128">
        <f>O567*H567</f>
        <v>0</v>
      </c>
      <c r="Q567" s="128">
        <v>0</v>
      </c>
      <c r="R567" s="128">
        <f>Q567*H567</f>
        <v>0</v>
      </c>
      <c r="S567" s="128">
        <v>0</v>
      </c>
      <c r="T567" s="129">
        <f>S567*H567</f>
        <v>0</v>
      </c>
      <c r="AR567" s="130" t="s">
        <v>239</v>
      </c>
      <c r="AT567" s="130" t="s">
        <v>128</v>
      </c>
      <c r="AU567" s="130" t="s">
        <v>76</v>
      </c>
      <c r="AY567" s="18" t="s">
        <v>126</v>
      </c>
      <c r="BE567" s="131">
        <f>IF(N567="základní",J567,0)</f>
        <v>1</v>
      </c>
      <c r="BF567" s="131">
        <f>IF(N567="snížená",J567,0)</f>
        <v>0</v>
      </c>
      <c r="BG567" s="131">
        <f>IF(N567="zákl. přenesená",J567,0)</f>
        <v>0</v>
      </c>
      <c r="BH567" s="131">
        <f>IF(N567="sníž. přenesená",J567,0)</f>
        <v>0</v>
      </c>
      <c r="BI567" s="131">
        <f>IF(N567="nulová",J567,0)</f>
        <v>0</v>
      </c>
      <c r="BJ567" s="18" t="s">
        <v>74</v>
      </c>
      <c r="BK567" s="131">
        <f>ROUND(I567*H567,2)</f>
        <v>1</v>
      </c>
      <c r="BL567" s="18" t="s">
        <v>239</v>
      </c>
      <c r="BM567" s="130" t="s">
        <v>685</v>
      </c>
    </row>
    <row r="568" spans="2:65" s="1" customFormat="1" ht="11.25" x14ac:dyDescent="0.2">
      <c r="B568" s="30"/>
      <c r="D568" s="132" t="s">
        <v>135</v>
      </c>
      <c r="F568" s="133" t="s">
        <v>686</v>
      </c>
      <c r="L568" s="30"/>
      <c r="M568" s="134"/>
      <c r="T568" s="51"/>
      <c r="AT568" s="18" t="s">
        <v>135</v>
      </c>
      <c r="AU568" s="18" t="s">
        <v>76</v>
      </c>
    </row>
    <row r="569" spans="2:65" s="11" customFormat="1" ht="22.9" customHeight="1" x14ac:dyDescent="0.2">
      <c r="B569" s="109"/>
      <c r="D569" s="110" t="s">
        <v>65</v>
      </c>
      <c r="E569" s="118" t="s">
        <v>687</v>
      </c>
      <c r="F569" s="118" t="s">
        <v>688</v>
      </c>
      <c r="J569" s="119">
        <f>BK569</f>
        <v>838.04</v>
      </c>
      <c r="L569" s="109"/>
      <c r="M569" s="113"/>
      <c r="P569" s="114">
        <f>SUM(P570:P640)</f>
        <v>54.297295000000005</v>
      </c>
      <c r="R569" s="114">
        <f>SUM(R570:R640)</f>
        <v>9.4536261600000007</v>
      </c>
      <c r="T569" s="115">
        <f>SUM(T570:T640)</f>
        <v>0</v>
      </c>
      <c r="AR569" s="110" t="s">
        <v>76</v>
      </c>
      <c r="AT569" s="116" t="s">
        <v>65</v>
      </c>
      <c r="AU569" s="116" t="s">
        <v>74</v>
      </c>
      <c r="AY569" s="110" t="s">
        <v>126</v>
      </c>
      <c r="BK569" s="117">
        <f>SUM(BK570:BK640)</f>
        <v>838.04</v>
      </c>
    </row>
    <row r="570" spans="2:65" s="1" customFormat="1" ht="24.2" customHeight="1" x14ac:dyDescent="0.2">
      <c r="B570" s="30"/>
      <c r="C570" s="120" t="s">
        <v>689</v>
      </c>
      <c r="D570" s="120" t="s">
        <v>128</v>
      </c>
      <c r="E570" s="121" t="s">
        <v>690</v>
      </c>
      <c r="F570" s="122" t="s">
        <v>691</v>
      </c>
      <c r="G570" s="123" t="s">
        <v>131</v>
      </c>
      <c r="H570" s="124">
        <v>77.239999999999995</v>
      </c>
      <c r="I570" s="125">
        <v>1</v>
      </c>
      <c r="J570" s="125">
        <f>ROUND(I570*H570,2)</f>
        <v>77.239999999999995</v>
      </c>
      <c r="K570" s="122" t="s">
        <v>132</v>
      </c>
      <c r="L570" s="30"/>
      <c r="M570" s="126" t="s">
        <v>17</v>
      </c>
      <c r="N570" s="127" t="s">
        <v>37</v>
      </c>
      <c r="O570" s="128">
        <v>0.111</v>
      </c>
      <c r="P570" s="128">
        <f>O570*H570</f>
        <v>8.5736399999999993</v>
      </c>
      <c r="Q570" s="128">
        <v>0</v>
      </c>
      <c r="R570" s="128">
        <f>Q570*H570</f>
        <v>0</v>
      </c>
      <c r="S570" s="128">
        <v>0</v>
      </c>
      <c r="T570" s="129">
        <f>S570*H570</f>
        <v>0</v>
      </c>
      <c r="AR570" s="130" t="s">
        <v>239</v>
      </c>
      <c r="AT570" s="130" t="s">
        <v>128</v>
      </c>
      <c r="AU570" s="130" t="s">
        <v>76</v>
      </c>
      <c r="AY570" s="18" t="s">
        <v>126</v>
      </c>
      <c r="BE570" s="131">
        <f>IF(N570="základní",J570,0)</f>
        <v>77.239999999999995</v>
      </c>
      <c r="BF570" s="131">
        <f>IF(N570="snížená",J570,0)</f>
        <v>0</v>
      </c>
      <c r="BG570" s="131">
        <f>IF(N570="zákl. přenesená",J570,0)</f>
        <v>0</v>
      </c>
      <c r="BH570" s="131">
        <f>IF(N570="sníž. přenesená",J570,0)</f>
        <v>0</v>
      </c>
      <c r="BI570" s="131">
        <f>IF(N570="nulová",J570,0)</f>
        <v>0</v>
      </c>
      <c r="BJ570" s="18" t="s">
        <v>74</v>
      </c>
      <c r="BK570" s="131">
        <f>ROUND(I570*H570,2)</f>
        <v>77.239999999999995</v>
      </c>
      <c r="BL570" s="18" t="s">
        <v>239</v>
      </c>
      <c r="BM570" s="130" t="s">
        <v>692</v>
      </c>
    </row>
    <row r="571" spans="2:65" s="1" customFormat="1" ht="11.25" x14ac:dyDescent="0.2">
      <c r="B571" s="30"/>
      <c r="D571" s="132" t="s">
        <v>135</v>
      </c>
      <c r="F571" s="133" t="s">
        <v>693</v>
      </c>
      <c r="L571" s="30"/>
      <c r="M571" s="134"/>
      <c r="T571" s="51"/>
      <c r="AT571" s="18" t="s">
        <v>135</v>
      </c>
      <c r="AU571" s="18" t="s">
        <v>76</v>
      </c>
    </row>
    <row r="572" spans="2:65" s="12" customFormat="1" ht="11.25" x14ac:dyDescent="0.2">
      <c r="B572" s="135"/>
      <c r="D572" s="136" t="s">
        <v>137</v>
      </c>
      <c r="E572" s="137" t="s">
        <v>17</v>
      </c>
      <c r="F572" s="138" t="s">
        <v>304</v>
      </c>
      <c r="H572" s="137" t="s">
        <v>17</v>
      </c>
      <c r="L572" s="135"/>
      <c r="M572" s="139"/>
      <c r="T572" s="140"/>
      <c r="AT572" s="137" t="s">
        <v>137</v>
      </c>
      <c r="AU572" s="137" t="s">
        <v>76</v>
      </c>
      <c r="AV572" s="12" t="s">
        <v>74</v>
      </c>
      <c r="AW572" s="12" t="s">
        <v>28</v>
      </c>
      <c r="AX572" s="12" t="s">
        <v>66</v>
      </c>
      <c r="AY572" s="137" t="s">
        <v>126</v>
      </c>
    </row>
    <row r="573" spans="2:65" s="13" customFormat="1" ht="11.25" x14ac:dyDescent="0.2">
      <c r="B573" s="141"/>
      <c r="D573" s="136" t="s">
        <v>137</v>
      </c>
      <c r="E573" s="142" t="s">
        <v>17</v>
      </c>
      <c r="F573" s="143" t="s">
        <v>555</v>
      </c>
      <c r="H573" s="144">
        <v>27.495000000000001</v>
      </c>
      <c r="L573" s="141"/>
      <c r="M573" s="145"/>
      <c r="T573" s="146"/>
      <c r="AT573" s="142" t="s">
        <v>137</v>
      </c>
      <c r="AU573" s="142" t="s">
        <v>76</v>
      </c>
      <c r="AV573" s="13" t="s">
        <v>76</v>
      </c>
      <c r="AW573" s="13" t="s">
        <v>28</v>
      </c>
      <c r="AX573" s="13" t="s">
        <v>66</v>
      </c>
      <c r="AY573" s="142" t="s">
        <v>126</v>
      </c>
    </row>
    <row r="574" spans="2:65" s="13" customFormat="1" ht="11.25" x14ac:dyDescent="0.2">
      <c r="B574" s="141"/>
      <c r="D574" s="136" t="s">
        <v>137</v>
      </c>
      <c r="E574" s="142" t="s">
        <v>17</v>
      </c>
      <c r="F574" s="143" t="s">
        <v>556</v>
      </c>
      <c r="H574" s="144">
        <v>7.2450000000000001</v>
      </c>
      <c r="L574" s="141"/>
      <c r="M574" s="145"/>
      <c r="T574" s="146"/>
      <c r="AT574" s="142" t="s">
        <v>137</v>
      </c>
      <c r="AU574" s="142" t="s">
        <v>76</v>
      </c>
      <c r="AV574" s="13" t="s">
        <v>76</v>
      </c>
      <c r="AW574" s="13" t="s">
        <v>28</v>
      </c>
      <c r="AX574" s="13" t="s">
        <v>66</v>
      </c>
      <c r="AY574" s="142" t="s">
        <v>126</v>
      </c>
    </row>
    <row r="575" spans="2:65" s="13" customFormat="1" ht="11.25" x14ac:dyDescent="0.2">
      <c r="B575" s="141"/>
      <c r="D575" s="136" t="s">
        <v>137</v>
      </c>
      <c r="E575" s="142" t="s">
        <v>17</v>
      </c>
      <c r="F575" s="143" t="s">
        <v>557</v>
      </c>
      <c r="H575" s="144">
        <v>7.35</v>
      </c>
      <c r="L575" s="141"/>
      <c r="M575" s="145"/>
      <c r="T575" s="146"/>
      <c r="AT575" s="142" t="s">
        <v>137</v>
      </c>
      <c r="AU575" s="142" t="s">
        <v>76</v>
      </c>
      <c r="AV575" s="13" t="s">
        <v>76</v>
      </c>
      <c r="AW575" s="13" t="s">
        <v>28</v>
      </c>
      <c r="AX575" s="13" t="s">
        <v>66</v>
      </c>
      <c r="AY575" s="142" t="s">
        <v>126</v>
      </c>
    </row>
    <row r="576" spans="2:65" s="13" customFormat="1" ht="11.25" x14ac:dyDescent="0.2">
      <c r="B576" s="141"/>
      <c r="D576" s="136" t="s">
        <v>137</v>
      </c>
      <c r="E576" s="142" t="s">
        <v>17</v>
      </c>
      <c r="F576" s="143" t="s">
        <v>558</v>
      </c>
      <c r="H576" s="144">
        <v>0.09</v>
      </c>
      <c r="L576" s="141"/>
      <c r="M576" s="145"/>
      <c r="T576" s="146"/>
      <c r="AT576" s="142" t="s">
        <v>137</v>
      </c>
      <c r="AU576" s="142" t="s">
        <v>76</v>
      </c>
      <c r="AV576" s="13" t="s">
        <v>76</v>
      </c>
      <c r="AW576" s="13" t="s">
        <v>28</v>
      </c>
      <c r="AX576" s="13" t="s">
        <v>66</v>
      </c>
      <c r="AY576" s="142" t="s">
        <v>126</v>
      </c>
    </row>
    <row r="577" spans="2:65" s="13" customFormat="1" ht="11.25" x14ac:dyDescent="0.2">
      <c r="B577" s="141"/>
      <c r="D577" s="136" t="s">
        <v>137</v>
      </c>
      <c r="E577" s="142" t="s">
        <v>17</v>
      </c>
      <c r="F577" s="143" t="s">
        <v>558</v>
      </c>
      <c r="H577" s="144">
        <v>0.09</v>
      </c>
      <c r="L577" s="141"/>
      <c r="M577" s="145"/>
      <c r="T577" s="146"/>
      <c r="AT577" s="142" t="s">
        <v>137</v>
      </c>
      <c r="AU577" s="142" t="s">
        <v>76</v>
      </c>
      <c r="AV577" s="13" t="s">
        <v>76</v>
      </c>
      <c r="AW577" s="13" t="s">
        <v>28</v>
      </c>
      <c r="AX577" s="13" t="s">
        <v>66</v>
      </c>
      <c r="AY577" s="142" t="s">
        <v>126</v>
      </c>
    </row>
    <row r="578" spans="2:65" s="13" customFormat="1" ht="11.25" x14ac:dyDescent="0.2">
      <c r="B578" s="141"/>
      <c r="D578" s="136" t="s">
        <v>137</v>
      </c>
      <c r="E578" s="142" t="s">
        <v>17</v>
      </c>
      <c r="F578" s="143" t="s">
        <v>559</v>
      </c>
      <c r="H578" s="144">
        <v>0.22500000000000001</v>
      </c>
      <c r="L578" s="141"/>
      <c r="M578" s="145"/>
      <c r="T578" s="146"/>
      <c r="AT578" s="142" t="s">
        <v>137</v>
      </c>
      <c r="AU578" s="142" t="s">
        <v>76</v>
      </c>
      <c r="AV578" s="13" t="s">
        <v>76</v>
      </c>
      <c r="AW578" s="13" t="s">
        <v>28</v>
      </c>
      <c r="AX578" s="13" t="s">
        <v>66</v>
      </c>
      <c r="AY578" s="142" t="s">
        <v>126</v>
      </c>
    </row>
    <row r="579" spans="2:65" s="13" customFormat="1" ht="11.25" x14ac:dyDescent="0.2">
      <c r="B579" s="141"/>
      <c r="D579" s="136" t="s">
        <v>137</v>
      </c>
      <c r="E579" s="142" t="s">
        <v>17</v>
      </c>
      <c r="F579" s="143" t="s">
        <v>560</v>
      </c>
      <c r="H579" s="144">
        <v>6.8250000000000002</v>
      </c>
      <c r="L579" s="141"/>
      <c r="M579" s="145"/>
      <c r="T579" s="146"/>
      <c r="AT579" s="142" t="s">
        <v>137</v>
      </c>
      <c r="AU579" s="142" t="s">
        <v>76</v>
      </c>
      <c r="AV579" s="13" t="s">
        <v>76</v>
      </c>
      <c r="AW579" s="13" t="s">
        <v>28</v>
      </c>
      <c r="AX579" s="13" t="s">
        <v>66</v>
      </c>
      <c r="AY579" s="142" t="s">
        <v>126</v>
      </c>
    </row>
    <row r="580" spans="2:65" s="13" customFormat="1" ht="11.25" x14ac:dyDescent="0.2">
      <c r="B580" s="141"/>
      <c r="D580" s="136" t="s">
        <v>137</v>
      </c>
      <c r="E580" s="142" t="s">
        <v>17</v>
      </c>
      <c r="F580" s="143" t="s">
        <v>558</v>
      </c>
      <c r="H580" s="144">
        <v>0.09</v>
      </c>
      <c r="L580" s="141"/>
      <c r="M580" s="145"/>
      <c r="T580" s="146"/>
      <c r="AT580" s="142" t="s">
        <v>137</v>
      </c>
      <c r="AU580" s="142" t="s">
        <v>76</v>
      </c>
      <c r="AV580" s="13" t="s">
        <v>76</v>
      </c>
      <c r="AW580" s="13" t="s">
        <v>28</v>
      </c>
      <c r="AX580" s="13" t="s">
        <v>66</v>
      </c>
      <c r="AY580" s="142" t="s">
        <v>126</v>
      </c>
    </row>
    <row r="581" spans="2:65" s="13" customFormat="1" ht="11.25" x14ac:dyDescent="0.2">
      <c r="B581" s="141"/>
      <c r="D581" s="136" t="s">
        <v>137</v>
      </c>
      <c r="E581" s="142" t="s">
        <v>17</v>
      </c>
      <c r="F581" s="143" t="s">
        <v>561</v>
      </c>
      <c r="H581" s="144">
        <v>2.7</v>
      </c>
      <c r="L581" s="141"/>
      <c r="M581" s="145"/>
      <c r="T581" s="146"/>
      <c r="AT581" s="142" t="s">
        <v>137</v>
      </c>
      <c r="AU581" s="142" t="s">
        <v>76</v>
      </c>
      <c r="AV581" s="13" t="s">
        <v>76</v>
      </c>
      <c r="AW581" s="13" t="s">
        <v>28</v>
      </c>
      <c r="AX581" s="13" t="s">
        <v>66</v>
      </c>
      <c r="AY581" s="142" t="s">
        <v>126</v>
      </c>
    </row>
    <row r="582" spans="2:65" s="13" customFormat="1" ht="11.25" x14ac:dyDescent="0.2">
      <c r="B582" s="141"/>
      <c r="D582" s="136" t="s">
        <v>137</v>
      </c>
      <c r="E582" s="142" t="s">
        <v>17</v>
      </c>
      <c r="F582" s="143" t="s">
        <v>562</v>
      </c>
      <c r="H582" s="144">
        <v>3.5750000000000002</v>
      </c>
      <c r="L582" s="141"/>
      <c r="M582" s="145"/>
      <c r="T582" s="146"/>
      <c r="AT582" s="142" t="s">
        <v>137</v>
      </c>
      <c r="AU582" s="142" t="s">
        <v>76</v>
      </c>
      <c r="AV582" s="13" t="s">
        <v>76</v>
      </c>
      <c r="AW582" s="13" t="s">
        <v>28</v>
      </c>
      <c r="AX582" s="13" t="s">
        <v>66</v>
      </c>
      <c r="AY582" s="142" t="s">
        <v>126</v>
      </c>
    </row>
    <row r="583" spans="2:65" s="13" customFormat="1" ht="11.25" x14ac:dyDescent="0.2">
      <c r="B583" s="141"/>
      <c r="D583" s="136" t="s">
        <v>137</v>
      </c>
      <c r="E583" s="142" t="s">
        <v>17</v>
      </c>
      <c r="F583" s="143" t="s">
        <v>563</v>
      </c>
      <c r="H583" s="144">
        <v>0.125</v>
      </c>
      <c r="L583" s="141"/>
      <c r="M583" s="145"/>
      <c r="T583" s="146"/>
      <c r="AT583" s="142" t="s">
        <v>137</v>
      </c>
      <c r="AU583" s="142" t="s">
        <v>76</v>
      </c>
      <c r="AV583" s="13" t="s">
        <v>76</v>
      </c>
      <c r="AW583" s="13" t="s">
        <v>28</v>
      </c>
      <c r="AX583" s="13" t="s">
        <v>66</v>
      </c>
      <c r="AY583" s="142" t="s">
        <v>126</v>
      </c>
    </row>
    <row r="584" spans="2:65" s="13" customFormat="1" ht="11.25" x14ac:dyDescent="0.2">
      <c r="B584" s="141"/>
      <c r="D584" s="136" t="s">
        <v>137</v>
      </c>
      <c r="E584" s="142" t="s">
        <v>17</v>
      </c>
      <c r="F584" s="143" t="s">
        <v>558</v>
      </c>
      <c r="H584" s="144">
        <v>0.09</v>
      </c>
      <c r="L584" s="141"/>
      <c r="M584" s="145"/>
      <c r="T584" s="146"/>
      <c r="AT584" s="142" t="s">
        <v>137</v>
      </c>
      <c r="AU584" s="142" t="s">
        <v>76</v>
      </c>
      <c r="AV584" s="13" t="s">
        <v>76</v>
      </c>
      <c r="AW584" s="13" t="s">
        <v>28</v>
      </c>
      <c r="AX584" s="13" t="s">
        <v>66</v>
      </c>
      <c r="AY584" s="142" t="s">
        <v>126</v>
      </c>
    </row>
    <row r="585" spans="2:65" s="13" customFormat="1" ht="11.25" x14ac:dyDescent="0.2">
      <c r="B585" s="141"/>
      <c r="D585" s="136" t="s">
        <v>137</v>
      </c>
      <c r="E585" s="142" t="s">
        <v>17</v>
      </c>
      <c r="F585" s="143" t="s">
        <v>556</v>
      </c>
      <c r="H585" s="144">
        <v>7.2450000000000001</v>
      </c>
      <c r="L585" s="141"/>
      <c r="M585" s="145"/>
      <c r="T585" s="146"/>
      <c r="AT585" s="142" t="s">
        <v>137</v>
      </c>
      <c r="AU585" s="142" t="s">
        <v>76</v>
      </c>
      <c r="AV585" s="13" t="s">
        <v>76</v>
      </c>
      <c r="AW585" s="13" t="s">
        <v>28</v>
      </c>
      <c r="AX585" s="13" t="s">
        <v>66</v>
      </c>
      <c r="AY585" s="142" t="s">
        <v>126</v>
      </c>
    </row>
    <row r="586" spans="2:65" s="13" customFormat="1" ht="11.25" x14ac:dyDescent="0.2">
      <c r="B586" s="141"/>
      <c r="D586" s="136" t="s">
        <v>137</v>
      </c>
      <c r="E586" s="142" t="s">
        <v>17</v>
      </c>
      <c r="F586" s="143" t="s">
        <v>558</v>
      </c>
      <c r="H586" s="144">
        <v>0.09</v>
      </c>
      <c r="L586" s="141"/>
      <c r="M586" s="145"/>
      <c r="T586" s="146"/>
      <c r="AT586" s="142" t="s">
        <v>137</v>
      </c>
      <c r="AU586" s="142" t="s">
        <v>76</v>
      </c>
      <c r="AV586" s="13" t="s">
        <v>76</v>
      </c>
      <c r="AW586" s="13" t="s">
        <v>28</v>
      </c>
      <c r="AX586" s="13" t="s">
        <v>66</v>
      </c>
      <c r="AY586" s="142" t="s">
        <v>126</v>
      </c>
    </row>
    <row r="587" spans="2:65" s="13" customFormat="1" ht="11.25" x14ac:dyDescent="0.2">
      <c r="B587" s="141"/>
      <c r="D587" s="136" t="s">
        <v>137</v>
      </c>
      <c r="E587" s="142" t="s">
        <v>17</v>
      </c>
      <c r="F587" s="143" t="s">
        <v>564</v>
      </c>
      <c r="H587" s="144">
        <v>13.455</v>
      </c>
      <c r="L587" s="141"/>
      <c r="M587" s="145"/>
      <c r="T587" s="146"/>
      <c r="AT587" s="142" t="s">
        <v>137</v>
      </c>
      <c r="AU587" s="142" t="s">
        <v>76</v>
      </c>
      <c r="AV587" s="13" t="s">
        <v>76</v>
      </c>
      <c r="AW587" s="13" t="s">
        <v>28</v>
      </c>
      <c r="AX587" s="13" t="s">
        <v>66</v>
      </c>
      <c r="AY587" s="142" t="s">
        <v>126</v>
      </c>
    </row>
    <row r="588" spans="2:65" s="13" customFormat="1" ht="11.25" x14ac:dyDescent="0.2">
      <c r="B588" s="141"/>
      <c r="D588" s="136" t="s">
        <v>137</v>
      </c>
      <c r="E588" s="142" t="s">
        <v>17</v>
      </c>
      <c r="F588" s="143" t="s">
        <v>558</v>
      </c>
      <c r="H588" s="144">
        <v>0.09</v>
      </c>
      <c r="L588" s="141"/>
      <c r="M588" s="145"/>
      <c r="T588" s="146"/>
      <c r="AT588" s="142" t="s">
        <v>137</v>
      </c>
      <c r="AU588" s="142" t="s">
        <v>76</v>
      </c>
      <c r="AV588" s="13" t="s">
        <v>76</v>
      </c>
      <c r="AW588" s="13" t="s">
        <v>28</v>
      </c>
      <c r="AX588" s="13" t="s">
        <v>66</v>
      </c>
      <c r="AY588" s="142" t="s">
        <v>126</v>
      </c>
    </row>
    <row r="589" spans="2:65" s="13" customFormat="1" ht="11.25" x14ac:dyDescent="0.2">
      <c r="B589" s="141"/>
      <c r="D589" s="136" t="s">
        <v>137</v>
      </c>
      <c r="E589" s="142" t="s">
        <v>17</v>
      </c>
      <c r="F589" s="143" t="s">
        <v>565</v>
      </c>
      <c r="H589" s="144">
        <v>0.46</v>
      </c>
      <c r="L589" s="141"/>
      <c r="M589" s="145"/>
      <c r="T589" s="146"/>
      <c r="AT589" s="142" t="s">
        <v>137</v>
      </c>
      <c r="AU589" s="142" t="s">
        <v>76</v>
      </c>
      <c r="AV589" s="13" t="s">
        <v>76</v>
      </c>
      <c r="AW589" s="13" t="s">
        <v>28</v>
      </c>
      <c r="AX589" s="13" t="s">
        <v>66</v>
      </c>
      <c r="AY589" s="142" t="s">
        <v>126</v>
      </c>
    </row>
    <row r="590" spans="2:65" s="15" customFormat="1" ht="11.25" x14ac:dyDescent="0.2">
      <c r="B590" s="153"/>
      <c r="D590" s="136" t="s">
        <v>137</v>
      </c>
      <c r="E590" s="154" t="s">
        <v>17</v>
      </c>
      <c r="F590" s="155" t="s">
        <v>157</v>
      </c>
      <c r="H590" s="156">
        <v>77.240000000000023</v>
      </c>
      <c r="L590" s="153"/>
      <c r="M590" s="157"/>
      <c r="T590" s="158"/>
      <c r="AT590" s="154" t="s">
        <v>137</v>
      </c>
      <c r="AU590" s="154" t="s">
        <v>76</v>
      </c>
      <c r="AV590" s="15" t="s">
        <v>133</v>
      </c>
      <c r="AW590" s="15" t="s">
        <v>28</v>
      </c>
      <c r="AX590" s="15" t="s">
        <v>74</v>
      </c>
      <c r="AY590" s="154" t="s">
        <v>126</v>
      </c>
    </row>
    <row r="591" spans="2:65" s="1" customFormat="1" ht="16.5" customHeight="1" x14ac:dyDescent="0.2">
      <c r="B591" s="30"/>
      <c r="C591" s="159" t="s">
        <v>694</v>
      </c>
      <c r="D591" s="159" t="s">
        <v>192</v>
      </c>
      <c r="E591" s="160" t="s">
        <v>695</v>
      </c>
      <c r="F591" s="161" t="s">
        <v>696</v>
      </c>
      <c r="G591" s="162" t="s">
        <v>131</v>
      </c>
      <c r="H591" s="163">
        <v>81.102000000000004</v>
      </c>
      <c r="I591" s="164">
        <v>1</v>
      </c>
      <c r="J591" s="164">
        <f>ROUND(I591*H591,2)</f>
        <v>81.099999999999994</v>
      </c>
      <c r="K591" s="161" t="s">
        <v>132</v>
      </c>
      <c r="L591" s="165"/>
      <c r="M591" s="166" t="s">
        <v>17</v>
      </c>
      <c r="N591" s="167" t="s">
        <v>37</v>
      </c>
      <c r="O591" s="128">
        <v>0</v>
      </c>
      <c r="P591" s="128">
        <f>O591*H591</f>
        <v>0</v>
      </c>
      <c r="Q591" s="128">
        <v>7.4000000000000003E-3</v>
      </c>
      <c r="R591" s="128">
        <f>Q591*H591</f>
        <v>0.6001548000000001</v>
      </c>
      <c r="S591" s="128">
        <v>0</v>
      </c>
      <c r="T591" s="129">
        <f>S591*H591</f>
        <v>0</v>
      </c>
      <c r="AR591" s="130" t="s">
        <v>345</v>
      </c>
      <c r="AT591" s="130" t="s">
        <v>192</v>
      </c>
      <c r="AU591" s="130" t="s">
        <v>76</v>
      </c>
      <c r="AY591" s="18" t="s">
        <v>126</v>
      </c>
      <c r="BE591" s="131">
        <f>IF(N591="základní",J591,0)</f>
        <v>81.099999999999994</v>
      </c>
      <c r="BF591" s="131">
        <f>IF(N591="snížená",J591,0)</f>
        <v>0</v>
      </c>
      <c r="BG591" s="131">
        <f>IF(N591="zákl. přenesená",J591,0)</f>
        <v>0</v>
      </c>
      <c r="BH591" s="131">
        <f>IF(N591="sníž. přenesená",J591,0)</f>
        <v>0</v>
      </c>
      <c r="BI591" s="131">
        <f>IF(N591="nulová",J591,0)</f>
        <v>0</v>
      </c>
      <c r="BJ591" s="18" t="s">
        <v>74</v>
      </c>
      <c r="BK591" s="131">
        <f>ROUND(I591*H591,2)</f>
        <v>81.099999999999994</v>
      </c>
      <c r="BL591" s="18" t="s">
        <v>239</v>
      </c>
      <c r="BM591" s="130" t="s">
        <v>697</v>
      </c>
    </row>
    <row r="592" spans="2:65" s="13" customFormat="1" ht="11.25" x14ac:dyDescent="0.2">
      <c r="B592" s="141"/>
      <c r="D592" s="136" t="s">
        <v>137</v>
      </c>
      <c r="F592" s="143" t="s">
        <v>698</v>
      </c>
      <c r="H592" s="144">
        <v>81.102000000000004</v>
      </c>
      <c r="L592" s="141"/>
      <c r="M592" s="145"/>
      <c r="T592" s="146"/>
      <c r="AT592" s="142" t="s">
        <v>137</v>
      </c>
      <c r="AU592" s="142" t="s">
        <v>76</v>
      </c>
      <c r="AV592" s="13" t="s">
        <v>76</v>
      </c>
      <c r="AW592" s="13" t="s">
        <v>4</v>
      </c>
      <c r="AX592" s="13" t="s">
        <v>74</v>
      </c>
      <c r="AY592" s="142" t="s">
        <v>126</v>
      </c>
    </row>
    <row r="593" spans="2:65" s="1" customFormat="1" ht="24.2" customHeight="1" x14ac:dyDescent="0.2">
      <c r="B593" s="30"/>
      <c r="C593" s="120" t="s">
        <v>699</v>
      </c>
      <c r="D593" s="120" t="s">
        <v>128</v>
      </c>
      <c r="E593" s="121" t="s">
        <v>700</v>
      </c>
      <c r="F593" s="122" t="s">
        <v>701</v>
      </c>
      <c r="G593" s="123" t="s">
        <v>131</v>
      </c>
      <c r="H593" s="124">
        <v>84.197000000000003</v>
      </c>
      <c r="I593" s="125">
        <v>1</v>
      </c>
      <c r="J593" s="125">
        <f>ROUND(I593*H593,2)</f>
        <v>84.2</v>
      </c>
      <c r="K593" s="122" t="s">
        <v>132</v>
      </c>
      <c r="L593" s="30"/>
      <c r="M593" s="126" t="s">
        <v>17</v>
      </c>
      <c r="N593" s="127" t="s">
        <v>37</v>
      </c>
      <c r="O593" s="128">
        <v>0.16700000000000001</v>
      </c>
      <c r="P593" s="128">
        <f>O593*H593</f>
        <v>14.060899000000001</v>
      </c>
      <c r="Q593" s="128">
        <v>0</v>
      </c>
      <c r="R593" s="128">
        <f>Q593*H593</f>
        <v>0</v>
      </c>
      <c r="S593" s="128">
        <v>0</v>
      </c>
      <c r="T593" s="129">
        <f>S593*H593</f>
        <v>0</v>
      </c>
      <c r="AR593" s="130" t="s">
        <v>239</v>
      </c>
      <c r="AT593" s="130" t="s">
        <v>128</v>
      </c>
      <c r="AU593" s="130" t="s">
        <v>76</v>
      </c>
      <c r="AY593" s="18" t="s">
        <v>126</v>
      </c>
      <c r="BE593" s="131">
        <f>IF(N593="základní",J593,0)</f>
        <v>84.2</v>
      </c>
      <c r="BF593" s="131">
        <f>IF(N593="snížená",J593,0)</f>
        <v>0</v>
      </c>
      <c r="BG593" s="131">
        <f>IF(N593="zákl. přenesená",J593,0)</f>
        <v>0</v>
      </c>
      <c r="BH593" s="131">
        <f>IF(N593="sníž. přenesená",J593,0)</f>
        <v>0</v>
      </c>
      <c r="BI593" s="131">
        <f>IF(N593="nulová",J593,0)</f>
        <v>0</v>
      </c>
      <c r="BJ593" s="18" t="s">
        <v>74</v>
      </c>
      <c r="BK593" s="131">
        <f>ROUND(I593*H593,2)</f>
        <v>84.2</v>
      </c>
      <c r="BL593" s="18" t="s">
        <v>239</v>
      </c>
      <c r="BM593" s="130" t="s">
        <v>702</v>
      </c>
    </row>
    <row r="594" spans="2:65" s="1" customFormat="1" ht="11.25" x14ac:dyDescent="0.2">
      <c r="B594" s="30"/>
      <c r="D594" s="132" t="s">
        <v>135</v>
      </c>
      <c r="F594" s="133" t="s">
        <v>703</v>
      </c>
      <c r="L594" s="30"/>
      <c r="M594" s="134"/>
      <c r="T594" s="51"/>
      <c r="AT594" s="18" t="s">
        <v>135</v>
      </c>
      <c r="AU594" s="18" t="s">
        <v>76</v>
      </c>
    </row>
    <row r="595" spans="2:65" s="12" customFormat="1" ht="11.25" x14ac:dyDescent="0.2">
      <c r="B595" s="135"/>
      <c r="D595" s="136" t="s">
        <v>137</v>
      </c>
      <c r="E595" s="137" t="s">
        <v>17</v>
      </c>
      <c r="F595" s="138" t="s">
        <v>301</v>
      </c>
      <c r="H595" s="137" t="s">
        <v>17</v>
      </c>
      <c r="L595" s="135"/>
      <c r="M595" s="139"/>
      <c r="T595" s="140"/>
      <c r="AT595" s="137" t="s">
        <v>137</v>
      </c>
      <c r="AU595" s="137" t="s">
        <v>76</v>
      </c>
      <c r="AV595" s="12" t="s">
        <v>74</v>
      </c>
      <c r="AW595" s="12" t="s">
        <v>28</v>
      </c>
      <c r="AX595" s="12" t="s">
        <v>66</v>
      </c>
      <c r="AY595" s="137" t="s">
        <v>126</v>
      </c>
    </row>
    <row r="596" spans="2:65" s="13" customFormat="1" ht="11.25" x14ac:dyDescent="0.2">
      <c r="B596" s="141"/>
      <c r="D596" s="136" t="s">
        <v>137</v>
      </c>
      <c r="E596" s="142" t="s">
        <v>17</v>
      </c>
      <c r="F596" s="143" t="s">
        <v>400</v>
      </c>
      <c r="H596" s="144">
        <v>4.5</v>
      </c>
      <c r="L596" s="141"/>
      <c r="M596" s="145"/>
      <c r="T596" s="146"/>
      <c r="AT596" s="142" t="s">
        <v>137</v>
      </c>
      <c r="AU596" s="142" t="s">
        <v>76</v>
      </c>
      <c r="AV596" s="13" t="s">
        <v>76</v>
      </c>
      <c r="AW596" s="13" t="s">
        <v>28</v>
      </c>
      <c r="AX596" s="13" t="s">
        <v>66</v>
      </c>
      <c r="AY596" s="142" t="s">
        <v>126</v>
      </c>
    </row>
    <row r="597" spans="2:65" s="13" customFormat="1" ht="11.25" x14ac:dyDescent="0.2">
      <c r="B597" s="141"/>
      <c r="D597" s="136" t="s">
        <v>137</v>
      </c>
      <c r="E597" s="142" t="s">
        <v>17</v>
      </c>
      <c r="F597" s="143" t="s">
        <v>549</v>
      </c>
      <c r="H597" s="144">
        <v>0.1</v>
      </c>
      <c r="L597" s="141"/>
      <c r="M597" s="145"/>
      <c r="T597" s="146"/>
      <c r="AT597" s="142" t="s">
        <v>137</v>
      </c>
      <c r="AU597" s="142" t="s">
        <v>76</v>
      </c>
      <c r="AV597" s="13" t="s">
        <v>76</v>
      </c>
      <c r="AW597" s="13" t="s">
        <v>28</v>
      </c>
      <c r="AX597" s="13" t="s">
        <v>66</v>
      </c>
      <c r="AY597" s="142" t="s">
        <v>126</v>
      </c>
    </row>
    <row r="598" spans="2:65" s="13" customFormat="1" ht="11.25" x14ac:dyDescent="0.2">
      <c r="B598" s="141"/>
      <c r="D598" s="136" t="s">
        <v>137</v>
      </c>
      <c r="E598" s="142" t="s">
        <v>17</v>
      </c>
      <c r="F598" s="143" t="s">
        <v>401</v>
      </c>
      <c r="H598" s="144">
        <v>10.92</v>
      </c>
      <c r="L598" s="141"/>
      <c r="M598" s="145"/>
      <c r="T598" s="146"/>
      <c r="AT598" s="142" t="s">
        <v>137</v>
      </c>
      <c r="AU598" s="142" t="s">
        <v>76</v>
      </c>
      <c r="AV598" s="13" t="s">
        <v>76</v>
      </c>
      <c r="AW598" s="13" t="s">
        <v>28</v>
      </c>
      <c r="AX598" s="13" t="s">
        <v>66</v>
      </c>
      <c r="AY598" s="142" t="s">
        <v>126</v>
      </c>
    </row>
    <row r="599" spans="2:65" s="13" customFormat="1" ht="11.25" x14ac:dyDescent="0.2">
      <c r="B599" s="141"/>
      <c r="D599" s="136" t="s">
        <v>137</v>
      </c>
      <c r="E599" s="142" t="s">
        <v>17</v>
      </c>
      <c r="F599" s="143" t="s">
        <v>402</v>
      </c>
      <c r="H599" s="144">
        <v>12.81</v>
      </c>
      <c r="L599" s="141"/>
      <c r="M599" s="145"/>
      <c r="T599" s="146"/>
      <c r="AT599" s="142" t="s">
        <v>137</v>
      </c>
      <c r="AU599" s="142" t="s">
        <v>76</v>
      </c>
      <c r="AV599" s="13" t="s">
        <v>76</v>
      </c>
      <c r="AW599" s="13" t="s">
        <v>28</v>
      </c>
      <c r="AX599" s="13" t="s">
        <v>66</v>
      </c>
      <c r="AY599" s="142" t="s">
        <v>126</v>
      </c>
    </row>
    <row r="600" spans="2:65" s="13" customFormat="1" ht="11.25" x14ac:dyDescent="0.2">
      <c r="B600" s="141"/>
      <c r="D600" s="136" t="s">
        <v>137</v>
      </c>
      <c r="E600" s="142" t="s">
        <v>17</v>
      </c>
      <c r="F600" s="143" t="s">
        <v>403</v>
      </c>
      <c r="H600" s="144">
        <v>13.725</v>
      </c>
      <c r="L600" s="141"/>
      <c r="M600" s="145"/>
      <c r="T600" s="146"/>
      <c r="AT600" s="142" t="s">
        <v>137</v>
      </c>
      <c r="AU600" s="142" t="s">
        <v>76</v>
      </c>
      <c r="AV600" s="13" t="s">
        <v>76</v>
      </c>
      <c r="AW600" s="13" t="s">
        <v>28</v>
      </c>
      <c r="AX600" s="13" t="s">
        <v>66</v>
      </c>
      <c r="AY600" s="142" t="s">
        <v>126</v>
      </c>
    </row>
    <row r="601" spans="2:65" s="13" customFormat="1" ht="11.25" x14ac:dyDescent="0.2">
      <c r="B601" s="141"/>
      <c r="D601" s="136" t="s">
        <v>137</v>
      </c>
      <c r="E601" s="142" t="s">
        <v>17</v>
      </c>
      <c r="F601" s="143" t="s">
        <v>549</v>
      </c>
      <c r="H601" s="144">
        <v>0.1</v>
      </c>
      <c r="L601" s="141"/>
      <c r="M601" s="145"/>
      <c r="T601" s="146"/>
      <c r="AT601" s="142" t="s">
        <v>137</v>
      </c>
      <c r="AU601" s="142" t="s">
        <v>76</v>
      </c>
      <c r="AV601" s="13" t="s">
        <v>76</v>
      </c>
      <c r="AW601" s="13" t="s">
        <v>28</v>
      </c>
      <c r="AX601" s="13" t="s">
        <v>66</v>
      </c>
      <c r="AY601" s="142" t="s">
        <v>126</v>
      </c>
    </row>
    <row r="602" spans="2:65" s="13" customFormat="1" ht="11.25" x14ac:dyDescent="0.2">
      <c r="B602" s="141"/>
      <c r="D602" s="136" t="s">
        <v>137</v>
      </c>
      <c r="E602" s="142" t="s">
        <v>17</v>
      </c>
      <c r="F602" s="143" t="s">
        <v>550</v>
      </c>
      <c r="H602" s="144">
        <v>0.25</v>
      </c>
      <c r="L602" s="141"/>
      <c r="M602" s="145"/>
      <c r="T602" s="146"/>
      <c r="AT602" s="142" t="s">
        <v>137</v>
      </c>
      <c r="AU602" s="142" t="s">
        <v>76</v>
      </c>
      <c r="AV602" s="13" t="s">
        <v>76</v>
      </c>
      <c r="AW602" s="13" t="s">
        <v>28</v>
      </c>
      <c r="AX602" s="13" t="s">
        <v>66</v>
      </c>
      <c r="AY602" s="142" t="s">
        <v>126</v>
      </c>
    </row>
    <row r="603" spans="2:65" s="13" customFormat="1" ht="11.25" x14ac:dyDescent="0.2">
      <c r="B603" s="141"/>
      <c r="D603" s="136" t="s">
        <v>137</v>
      </c>
      <c r="E603" s="142" t="s">
        <v>17</v>
      </c>
      <c r="F603" s="143" t="s">
        <v>404</v>
      </c>
      <c r="H603" s="144">
        <v>7.0730000000000004</v>
      </c>
      <c r="L603" s="141"/>
      <c r="M603" s="145"/>
      <c r="T603" s="146"/>
      <c r="AT603" s="142" t="s">
        <v>137</v>
      </c>
      <c r="AU603" s="142" t="s">
        <v>76</v>
      </c>
      <c r="AV603" s="13" t="s">
        <v>76</v>
      </c>
      <c r="AW603" s="13" t="s">
        <v>28</v>
      </c>
      <c r="AX603" s="13" t="s">
        <v>66</v>
      </c>
      <c r="AY603" s="142" t="s">
        <v>126</v>
      </c>
    </row>
    <row r="604" spans="2:65" s="13" customFormat="1" ht="11.25" x14ac:dyDescent="0.2">
      <c r="B604" s="141"/>
      <c r="D604" s="136" t="s">
        <v>137</v>
      </c>
      <c r="E604" s="142" t="s">
        <v>17</v>
      </c>
      <c r="F604" s="143" t="s">
        <v>405</v>
      </c>
      <c r="H604" s="144">
        <v>3.42</v>
      </c>
      <c r="L604" s="141"/>
      <c r="M604" s="145"/>
      <c r="T604" s="146"/>
      <c r="AT604" s="142" t="s">
        <v>137</v>
      </c>
      <c r="AU604" s="142" t="s">
        <v>76</v>
      </c>
      <c r="AV604" s="13" t="s">
        <v>76</v>
      </c>
      <c r="AW604" s="13" t="s">
        <v>28</v>
      </c>
      <c r="AX604" s="13" t="s">
        <v>66</v>
      </c>
      <c r="AY604" s="142" t="s">
        <v>126</v>
      </c>
    </row>
    <row r="605" spans="2:65" s="13" customFormat="1" ht="11.25" x14ac:dyDescent="0.2">
      <c r="B605" s="141"/>
      <c r="D605" s="136" t="s">
        <v>137</v>
      </c>
      <c r="E605" s="142" t="s">
        <v>17</v>
      </c>
      <c r="F605" s="143" t="s">
        <v>406</v>
      </c>
      <c r="H605" s="144">
        <v>4.1399999999999997</v>
      </c>
      <c r="L605" s="141"/>
      <c r="M605" s="145"/>
      <c r="T605" s="146"/>
      <c r="AT605" s="142" t="s">
        <v>137</v>
      </c>
      <c r="AU605" s="142" t="s">
        <v>76</v>
      </c>
      <c r="AV605" s="13" t="s">
        <v>76</v>
      </c>
      <c r="AW605" s="13" t="s">
        <v>28</v>
      </c>
      <c r="AX605" s="13" t="s">
        <v>66</v>
      </c>
      <c r="AY605" s="142" t="s">
        <v>126</v>
      </c>
    </row>
    <row r="606" spans="2:65" s="13" customFormat="1" ht="11.25" x14ac:dyDescent="0.2">
      <c r="B606" s="141"/>
      <c r="D606" s="136" t="s">
        <v>137</v>
      </c>
      <c r="E606" s="142" t="s">
        <v>17</v>
      </c>
      <c r="F606" s="143" t="s">
        <v>551</v>
      </c>
      <c r="H606" s="144">
        <v>7.0000000000000007E-2</v>
      </c>
      <c r="L606" s="141"/>
      <c r="M606" s="145"/>
      <c r="T606" s="146"/>
      <c r="AT606" s="142" t="s">
        <v>137</v>
      </c>
      <c r="AU606" s="142" t="s">
        <v>76</v>
      </c>
      <c r="AV606" s="13" t="s">
        <v>76</v>
      </c>
      <c r="AW606" s="13" t="s">
        <v>28</v>
      </c>
      <c r="AX606" s="13" t="s">
        <v>66</v>
      </c>
      <c r="AY606" s="142" t="s">
        <v>126</v>
      </c>
    </row>
    <row r="607" spans="2:65" s="13" customFormat="1" ht="11.25" x14ac:dyDescent="0.2">
      <c r="B607" s="141"/>
      <c r="D607" s="136" t="s">
        <v>137</v>
      </c>
      <c r="E607" s="142" t="s">
        <v>17</v>
      </c>
      <c r="F607" s="143" t="s">
        <v>407</v>
      </c>
      <c r="H607" s="144">
        <v>2.4700000000000002</v>
      </c>
      <c r="L607" s="141"/>
      <c r="M607" s="145"/>
      <c r="T607" s="146"/>
      <c r="AT607" s="142" t="s">
        <v>137</v>
      </c>
      <c r="AU607" s="142" t="s">
        <v>76</v>
      </c>
      <c r="AV607" s="13" t="s">
        <v>76</v>
      </c>
      <c r="AW607" s="13" t="s">
        <v>28</v>
      </c>
      <c r="AX607" s="13" t="s">
        <v>66</v>
      </c>
      <c r="AY607" s="142" t="s">
        <v>126</v>
      </c>
    </row>
    <row r="608" spans="2:65" s="13" customFormat="1" ht="11.25" x14ac:dyDescent="0.2">
      <c r="B608" s="141"/>
      <c r="D608" s="136" t="s">
        <v>137</v>
      </c>
      <c r="E608" s="142" t="s">
        <v>17</v>
      </c>
      <c r="F608" s="143" t="s">
        <v>552</v>
      </c>
      <c r="H608" s="144">
        <v>2.5649999999999999</v>
      </c>
      <c r="L608" s="141"/>
      <c r="M608" s="145"/>
      <c r="T608" s="146"/>
      <c r="AT608" s="142" t="s">
        <v>137</v>
      </c>
      <c r="AU608" s="142" t="s">
        <v>76</v>
      </c>
      <c r="AV608" s="13" t="s">
        <v>76</v>
      </c>
      <c r="AW608" s="13" t="s">
        <v>28</v>
      </c>
      <c r="AX608" s="13" t="s">
        <v>66</v>
      </c>
      <c r="AY608" s="142" t="s">
        <v>126</v>
      </c>
    </row>
    <row r="609" spans="2:65" s="13" customFormat="1" ht="11.25" x14ac:dyDescent="0.2">
      <c r="B609" s="141"/>
      <c r="D609" s="136" t="s">
        <v>137</v>
      </c>
      <c r="E609" s="142" t="s">
        <v>17</v>
      </c>
      <c r="F609" s="143" t="s">
        <v>549</v>
      </c>
      <c r="H609" s="144">
        <v>0.1</v>
      </c>
      <c r="L609" s="141"/>
      <c r="M609" s="145"/>
      <c r="T609" s="146"/>
      <c r="AT609" s="142" t="s">
        <v>137</v>
      </c>
      <c r="AU609" s="142" t="s">
        <v>76</v>
      </c>
      <c r="AV609" s="13" t="s">
        <v>76</v>
      </c>
      <c r="AW609" s="13" t="s">
        <v>28</v>
      </c>
      <c r="AX609" s="13" t="s">
        <v>66</v>
      </c>
      <c r="AY609" s="142" t="s">
        <v>126</v>
      </c>
    </row>
    <row r="610" spans="2:65" s="13" customFormat="1" ht="11.25" x14ac:dyDescent="0.2">
      <c r="B610" s="141"/>
      <c r="D610" s="136" t="s">
        <v>137</v>
      </c>
      <c r="E610" s="142" t="s">
        <v>17</v>
      </c>
      <c r="F610" s="143" t="s">
        <v>549</v>
      </c>
      <c r="H610" s="144">
        <v>0.1</v>
      </c>
      <c r="L610" s="141"/>
      <c r="M610" s="145"/>
      <c r="T610" s="146"/>
      <c r="AT610" s="142" t="s">
        <v>137</v>
      </c>
      <c r="AU610" s="142" t="s">
        <v>76</v>
      </c>
      <c r="AV610" s="13" t="s">
        <v>76</v>
      </c>
      <c r="AW610" s="13" t="s">
        <v>28</v>
      </c>
      <c r="AX610" s="13" t="s">
        <v>66</v>
      </c>
      <c r="AY610" s="142" t="s">
        <v>126</v>
      </c>
    </row>
    <row r="611" spans="2:65" s="13" customFormat="1" ht="11.25" x14ac:dyDescent="0.2">
      <c r="B611" s="141"/>
      <c r="D611" s="136" t="s">
        <v>137</v>
      </c>
      <c r="E611" s="142" t="s">
        <v>17</v>
      </c>
      <c r="F611" s="143" t="s">
        <v>408</v>
      </c>
      <c r="H611" s="144">
        <v>3.87</v>
      </c>
      <c r="L611" s="141"/>
      <c r="M611" s="145"/>
      <c r="T611" s="146"/>
      <c r="AT611" s="142" t="s">
        <v>137</v>
      </c>
      <c r="AU611" s="142" t="s">
        <v>76</v>
      </c>
      <c r="AV611" s="13" t="s">
        <v>76</v>
      </c>
      <c r="AW611" s="13" t="s">
        <v>28</v>
      </c>
      <c r="AX611" s="13" t="s">
        <v>66</v>
      </c>
      <c r="AY611" s="142" t="s">
        <v>126</v>
      </c>
    </row>
    <row r="612" spans="2:65" s="13" customFormat="1" ht="11.25" x14ac:dyDescent="0.2">
      <c r="B612" s="141"/>
      <c r="D612" s="136" t="s">
        <v>137</v>
      </c>
      <c r="E612" s="142" t="s">
        <v>17</v>
      </c>
      <c r="F612" s="143" t="s">
        <v>410</v>
      </c>
      <c r="H612" s="144">
        <v>13.65</v>
      </c>
      <c r="L612" s="141"/>
      <c r="M612" s="145"/>
      <c r="T612" s="146"/>
      <c r="AT612" s="142" t="s">
        <v>137</v>
      </c>
      <c r="AU612" s="142" t="s">
        <v>76</v>
      </c>
      <c r="AV612" s="13" t="s">
        <v>76</v>
      </c>
      <c r="AW612" s="13" t="s">
        <v>28</v>
      </c>
      <c r="AX612" s="13" t="s">
        <v>66</v>
      </c>
      <c r="AY612" s="142" t="s">
        <v>126</v>
      </c>
    </row>
    <row r="613" spans="2:65" s="13" customFormat="1" ht="11.25" x14ac:dyDescent="0.2">
      <c r="B613" s="141"/>
      <c r="D613" s="136" t="s">
        <v>137</v>
      </c>
      <c r="E613" s="142" t="s">
        <v>17</v>
      </c>
      <c r="F613" s="143" t="s">
        <v>409</v>
      </c>
      <c r="H613" s="144">
        <v>1.9</v>
      </c>
      <c r="L613" s="141"/>
      <c r="M613" s="145"/>
      <c r="T613" s="146"/>
      <c r="AT613" s="142" t="s">
        <v>137</v>
      </c>
      <c r="AU613" s="142" t="s">
        <v>76</v>
      </c>
      <c r="AV613" s="13" t="s">
        <v>76</v>
      </c>
      <c r="AW613" s="13" t="s">
        <v>28</v>
      </c>
      <c r="AX613" s="13" t="s">
        <v>66</v>
      </c>
      <c r="AY613" s="142" t="s">
        <v>126</v>
      </c>
    </row>
    <row r="614" spans="2:65" s="13" customFormat="1" ht="11.25" x14ac:dyDescent="0.2">
      <c r="B614" s="141"/>
      <c r="D614" s="136" t="s">
        <v>137</v>
      </c>
      <c r="E614" s="142" t="s">
        <v>17</v>
      </c>
      <c r="F614" s="143" t="s">
        <v>553</v>
      </c>
      <c r="H614" s="144">
        <v>1.5640000000000001</v>
      </c>
      <c r="L614" s="141"/>
      <c r="M614" s="145"/>
      <c r="T614" s="146"/>
      <c r="AT614" s="142" t="s">
        <v>137</v>
      </c>
      <c r="AU614" s="142" t="s">
        <v>76</v>
      </c>
      <c r="AV614" s="13" t="s">
        <v>76</v>
      </c>
      <c r="AW614" s="13" t="s">
        <v>28</v>
      </c>
      <c r="AX614" s="13" t="s">
        <v>66</v>
      </c>
      <c r="AY614" s="142" t="s">
        <v>126</v>
      </c>
    </row>
    <row r="615" spans="2:65" s="13" customFormat="1" ht="11.25" x14ac:dyDescent="0.2">
      <c r="B615" s="141"/>
      <c r="D615" s="136" t="s">
        <v>137</v>
      </c>
      <c r="E615" s="142" t="s">
        <v>17</v>
      </c>
      <c r="F615" s="143" t="s">
        <v>554</v>
      </c>
      <c r="H615" s="144">
        <v>0.87</v>
      </c>
      <c r="L615" s="141"/>
      <c r="M615" s="145"/>
      <c r="T615" s="146"/>
      <c r="AT615" s="142" t="s">
        <v>137</v>
      </c>
      <c r="AU615" s="142" t="s">
        <v>76</v>
      </c>
      <c r="AV615" s="13" t="s">
        <v>76</v>
      </c>
      <c r="AW615" s="13" t="s">
        <v>28</v>
      </c>
      <c r="AX615" s="13" t="s">
        <v>66</v>
      </c>
      <c r="AY615" s="142" t="s">
        <v>126</v>
      </c>
    </row>
    <row r="616" spans="2:65" s="15" customFormat="1" ht="11.25" x14ac:dyDescent="0.2">
      <c r="B616" s="153"/>
      <c r="D616" s="136" t="s">
        <v>137</v>
      </c>
      <c r="E616" s="154" t="s">
        <v>17</v>
      </c>
      <c r="F616" s="155" t="s">
        <v>157</v>
      </c>
      <c r="H616" s="156">
        <v>84.197000000000031</v>
      </c>
      <c r="L616" s="153"/>
      <c r="M616" s="157"/>
      <c r="T616" s="158"/>
      <c r="AT616" s="154" t="s">
        <v>137</v>
      </c>
      <c r="AU616" s="154" t="s">
        <v>76</v>
      </c>
      <c r="AV616" s="15" t="s">
        <v>133</v>
      </c>
      <c r="AW616" s="15" t="s">
        <v>28</v>
      </c>
      <c r="AX616" s="15" t="s">
        <v>74</v>
      </c>
      <c r="AY616" s="154" t="s">
        <v>126</v>
      </c>
    </row>
    <row r="617" spans="2:65" s="1" customFormat="1" ht="16.5" customHeight="1" x14ac:dyDescent="0.2">
      <c r="B617" s="30"/>
      <c r="C617" s="159" t="s">
        <v>704</v>
      </c>
      <c r="D617" s="159" t="s">
        <v>192</v>
      </c>
      <c r="E617" s="160" t="s">
        <v>705</v>
      </c>
      <c r="F617" s="161" t="s">
        <v>706</v>
      </c>
      <c r="G617" s="162" t="s">
        <v>131</v>
      </c>
      <c r="H617" s="163">
        <v>88.406999999999996</v>
      </c>
      <c r="I617" s="164">
        <v>1</v>
      </c>
      <c r="J617" s="164">
        <f>ROUND(I617*H617,2)</f>
        <v>88.41</v>
      </c>
      <c r="K617" s="161" t="s">
        <v>132</v>
      </c>
      <c r="L617" s="165"/>
      <c r="M617" s="166" t="s">
        <v>17</v>
      </c>
      <c r="N617" s="167" t="s">
        <v>37</v>
      </c>
      <c r="O617" s="128">
        <v>0</v>
      </c>
      <c r="P617" s="128">
        <f>O617*H617</f>
        <v>0</v>
      </c>
      <c r="Q617" s="128">
        <v>1.75E-3</v>
      </c>
      <c r="R617" s="128">
        <f>Q617*H617</f>
        <v>0.15471225</v>
      </c>
      <c r="S617" s="128">
        <v>0</v>
      </c>
      <c r="T617" s="129">
        <f>S617*H617</f>
        <v>0</v>
      </c>
      <c r="AR617" s="130" t="s">
        <v>345</v>
      </c>
      <c r="AT617" s="130" t="s">
        <v>192</v>
      </c>
      <c r="AU617" s="130" t="s">
        <v>76</v>
      </c>
      <c r="AY617" s="18" t="s">
        <v>126</v>
      </c>
      <c r="BE617" s="131">
        <f>IF(N617="základní",J617,0)</f>
        <v>88.41</v>
      </c>
      <c r="BF617" s="131">
        <f>IF(N617="snížená",J617,0)</f>
        <v>0</v>
      </c>
      <c r="BG617" s="131">
        <f>IF(N617="zákl. přenesená",J617,0)</f>
        <v>0</v>
      </c>
      <c r="BH617" s="131">
        <f>IF(N617="sníž. přenesená",J617,0)</f>
        <v>0</v>
      </c>
      <c r="BI617" s="131">
        <f>IF(N617="nulová",J617,0)</f>
        <v>0</v>
      </c>
      <c r="BJ617" s="18" t="s">
        <v>74</v>
      </c>
      <c r="BK617" s="131">
        <f>ROUND(I617*H617,2)</f>
        <v>88.41</v>
      </c>
      <c r="BL617" s="18" t="s">
        <v>239</v>
      </c>
      <c r="BM617" s="130" t="s">
        <v>707</v>
      </c>
    </row>
    <row r="618" spans="2:65" s="13" customFormat="1" ht="11.25" x14ac:dyDescent="0.2">
      <c r="B618" s="141"/>
      <c r="D618" s="136" t="s">
        <v>137</v>
      </c>
      <c r="F618" s="143" t="s">
        <v>708</v>
      </c>
      <c r="H618" s="144">
        <v>88.406999999999996</v>
      </c>
      <c r="L618" s="141"/>
      <c r="M618" s="145"/>
      <c r="T618" s="146"/>
      <c r="AT618" s="142" t="s">
        <v>137</v>
      </c>
      <c r="AU618" s="142" t="s">
        <v>76</v>
      </c>
      <c r="AV618" s="13" t="s">
        <v>76</v>
      </c>
      <c r="AW618" s="13" t="s">
        <v>4</v>
      </c>
      <c r="AX618" s="13" t="s">
        <v>74</v>
      </c>
      <c r="AY618" s="142" t="s">
        <v>126</v>
      </c>
    </row>
    <row r="619" spans="2:65" s="1" customFormat="1" ht="16.5" customHeight="1" x14ac:dyDescent="0.2">
      <c r="B619" s="30"/>
      <c r="C619" s="159" t="s">
        <v>709</v>
      </c>
      <c r="D619" s="159" t="s">
        <v>192</v>
      </c>
      <c r="E619" s="160" t="s">
        <v>710</v>
      </c>
      <c r="F619" s="161" t="s">
        <v>711</v>
      </c>
      <c r="G619" s="162" t="s">
        <v>131</v>
      </c>
      <c r="H619" s="163">
        <v>88.406999999999996</v>
      </c>
      <c r="I619" s="164">
        <v>1</v>
      </c>
      <c r="J619" s="164">
        <f>ROUND(I619*H619,2)</f>
        <v>88.41</v>
      </c>
      <c r="K619" s="161" t="s">
        <v>132</v>
      </c>
      <c r="L619" s="165"/>
      <c r="M619" s="166" t="s">
        <v>17</v>
      </c>
      <c r="N619" s="167" t="s">
        <v>37</v>
      </c>
      <c r="O619" s="128">
        <v>0</v>
      </c>
      <c r="P619" s="128">
        <f>O619*H619</f>
        <v>0</v>
      </c>
      <c r="Q619" s="128">
        <v>2E-3</v>
      </c>
      <c r="R619" s="128">
        <f>Q619*H619</f>
        <v>0.176814</v>
      </c>
      <c r="S619" s="128">
        <v>0</v>
      </c>
      <c r="T619" s="129">
        <f>S619*H619</f>
        <v>0</v>
      </c>
      <c r="AR619" s="130" t="s">
        <v>345</v>
      </c>
      <c r="AT619" s="130" t="s">
        <v>192</v>
      </c>
      <c r="AU619" s="130" t="s">
        <v>76</v>
      </c>
      <c r="AY619" s="18" t="s">
        <v>126</v>
      </c>
      <c r="BE619" s="131">
        <f>IF(N619="základní",J619,0)</f>
        <v>88.41</v>
      </c>
      <c r="BF619" s="131">
        <f>IF(N619="snížená",J619,0)</f>
        <v>0</v>
      </c>
      <c r="BG619" s="131">
        <f>IF(N619="zákl. přenesená",J619,0)</f>
        <v>0</v>
      </c>
      <c r="BH619" s="131">
        <f>IF(N619="sníž. přenesená",J619,0)</f>
        <v>0</v>
      </c>
      <c r="BI619" s="131">
        <f>IF(N619="nulová",J619,0)</f>
        <v>0</v>
      </c>
      <c r="BJ619" s="18" t="s">
        <v>74</v>
      </c>
      <c r="BK619" s="131">
        <f>ROUND(I619*H619,2)</f>
        <v>88.41</v>
      </c>
      <c r="BL619" s="18" t="s">
        <v>239</v>
      </c>
      <c r="BM619" s="130" t="s">
        <v>712</v>
      </c>
    </row>
    <row r="620" spans="2:65" s="13" customFormat="1" ht="11.25" x14ac:dyDescent="0.2">
      <c r="B620" s="141"/>
      <c r="D620" s="136" t="s">
        <v>137</v>
      </c>
      <c r="F620" s="143" t="s">
        <v>708</v>
      </c>
      <c r="H620" s="144">
        <v>88.406999999999996</v>
      </c>
      <c r="L620" s="141"/>
      <c r="M620" s="145"/>
      <c r="T620" s="146"/>
      <c r="AT620" s="142" t="s">
        <v>137</v>
      </c>
      <c r="AU620" s="142" t="s">
        <v>76</v>
      </c>
      <c r="AV620" s="13" t="s">
        <v>76</v>
      </c>
      <c r="AW620" s="13" t="s">
        <v>4</v>
      </c>
      <c r="AX620" s="13" t="s">
        <v>74</v>
      </c>
      <c r="AY620" s="142" t="s">
        <v>126</v>
      </c>
    </row>
    <row r="621" spans="2:65" s="1" customFormat="1" ht="24.2" customHeight="1" x14ac:dyDescent="0.2">
      <c r="B621" s="30"/>
      <c r="C621" s="120" t="s">
        <v>713</v>
      </c>
      <c r="D621" s="120" t="s">
        <v>128</v>
      </c>
      <c r="E621" s="121" t="s">
        <v>714</v>
      </c>
      <c r="F621" s="122" t="s">
        <v>715</v>
      </c>
      <c r="G621" s="123" t="s">
        <v>131</v>
      </c>
      <c r="H621" s="124">
        <v>96.828000000000003</v>
      </c>
      <c r="I621" s="125">
        <v>1</v>
      </c>
      <c r="J621" s="125">
        <f>ROUND(I621*H621,2)</f>
        <v>96.83</v>
      </c>
      <c r="K621" s="122" t="s">
        <v>132</v>
      </c>
      <c r="L621" s="30"/>
      <c r="M621" s="126" t="s">
        <v>17</v>
      </c>
      <c r="N621" s="127" t="s">
        <v>37</v>
      </c>
      <c r="O621" s="128">
        <v>0.17199999999999999</v>
      </c>
      <c r="P621" s="128">
        <f>O621*H621</f>
        <v>16.654415999999998</v>
      </c>
      <c r="Q621" s="128">
        <v>0</v>
      </c>
      <c r="R621" s="128">
        <f>Q621*H621</f>
        <v>0</v>
      </c>
      <c r="S621" s="128">
        <v>0</v>
      </c>
      <c r="T621" s="129">
        <f>S621*H621</f>
        <v>0</v>
      </c>
      <c r="AR621" s="130" t="s">
        <v>239</v>
      </c>
      <c r="AT621" s="130" t="s">
        <v>128</v>
      </c>
      <c r="AU621" s="130" t="s">
        <v>76</v>
      </c>
      <c r="AY621" s="18" t="s">
        <v>126</v>
      </c>
      <c r="BE621" s="131">
        <f>IF(N621="základní",J621,0)</f>
        <v>96.83</v>
      </c>
      <c r="BF621" s="131">
        <f>IF(N621="snížená",J621,0)</f>
        <v>0</v>
      </c>
      <c r="BG621" s="131">
        <f>IF(N621="zákl. přenesená",J621,0)</f>
        <v>0</v>
      </c>
      <c r="BH621" s="131">
        <f>IF(N621="sníž. přenesená",J621,0)</f>
        <v>0</v>
      </c>
      <c r="BI621" s="131">
        <f>IF(N621="nulová",J621,0)</f>
        <v>0</v>
      </c>
      <c r="BJ621" s="18" t="s">
        <v>74</v>
      </c>
      <c r="BK621" s="131">
        <f>ROUND(I621*H621,2)</f>
        <v>96.83</v>
      </c>
      <c r="BL621" s="18" t="s">
        <v>239</v>
      </c>
      <c r="BM621" s="130" t="s">
        <v>716</v>
      </c>
    </row>
    <row r="622" spans="2:65" s="1" customFormat="1" ht="11.25" x14ac:dyDescent="0.2">
      <c r="B622" s="30"/>
      <c r="D622" s="132" t="s">
        <v>135</v>
      </c>
      <c r="F622" s="133" t="s">
        <v>717</v>
      </c>
      <c r="L622" s="30"/>
      <c r="M622" s="134"/>
      <c r="T622" s="51"/>
      <c r="AT622" s="18" t="s">
        <v>135</v>
      </c>
      <c r="AU622" s="18" t="s">
        <v>76</v>
      </c>
    </row>
    <row r="623" spans="2:65" s="13" customFormat="1" ht="11.25" x14ac:dyDescent="0.2">
      <c r="B623" s="141"/>
      <c r="D623" s="136" t="s">
        <v>137</v>
      </c>
      <c r="E623" s="142" t="s">
        <v>17</v>
      </c>
      <c r="F623" s="143" t="s">
        <v>718</v>
      </c>
      <c r="H623" s="144">
        <v>24.85</v>
      </c>
      <c r="L623" s="141"/>
      <c r="M623" s="145"/>
      <c r="T623" s="146"/>
      <c r="AT623" s="142" t="s">
        <v>137</v>
      </c>
      <c r="AU623" s="142" t="s">
        <v>76</v>
      </c>
      <c r="AV623" s="13" t="s">
        <v>76</v>
      </c>
      <c r="AW623" s="13" t="s">
        <v>28</v>
      </c>
      <c r="AX623" s="13" t="s">
        <v>66</v>
      </c>
      <c r="AY623" s="142" t="s">
        <v>126</v>
      </c>
    </row>
    <row r="624" spans="2:65" s="13" customFormat="1" ht="11.25" x14ac:dyDescent="0.2">
      <c r="B624" s="141"/>
      <c r="D624" s="136" t="s">
        <v>137</v>
      </c>
      <c r="E624" s="142" t="s">
        <v>17</v>
      </c>
      <c r="F624" s="143" t="s">
        <v>719</v>
      </c>
      <c r="H624" s="144">
        <v>38.776000000000003</v>
      </c>
      <c r="L624" s="141"/>
      <c r="M624" s="145"/>
      <c r="T624" s="146"/>
      <c r="AT624" s="142" t="s">
        <v>137</v>
      </c>
      <c r="AU624" s="142" t="s">
        <v>76</v>
      </c>
      <c r="AV624" s="13" t="s">
        <v>76</v>
      </c>
      <c r="AW624" s="13" t="s">
        <v>28</v>
      </c>
      <c r="AX624" s="13" t="s">
        <v>66</v>
      </c>
      <c r="AY624" s="142" t="s">
        <v>126</v>
      </c>
    </row>
    <row r="625" spans="2:65" s="13" customFormat="1" ht="11.25" x14ac:dyDescent="0.2">
      <c r="B625" s="141"/>
      <c r="D625" s="136" t="s">
        <v>137</v>
      </c>
      <c r="E625" s="142" t="s">
        <v>17</v>
      </c>
      <c r="F625" s="143" t="s">
        <v>720</v>
      </c>
      <c r="H625" s="144">
        <v>33.201999999999998</v>
      </c>
      <c r="L625" s="141"/>
      <c r="M625" s="145"/>
      <c r="T625" s="146"/>
      <c r="AT625" s="142" t="s">
        <v>137</v>
      </c>
      <c r="AU625" s="142" t="s">
        <v>76</v>
      </c>
      <c r="AV625" s="13" t="s">
        <v>76</v>
      </c>
      <c r="AW625" s="13" t="s">
        <v>28</v>
      </c>
      <c r="AX625" s="13" t="s">
        <v>66</v>
      </c>
      <c r="AY625" s="142" t="s">
        <v>126</v>
      </c>
    </row>
    <row r="626" spans="2:65" s="15" customFormat="1" ht="11.25" x14ac:dyDescent="0.2">
      <c r="B626" s="153"/>
      <c r="D626" s="136" t="s">
        <v>137</v>
      </c>
      <c r="E626" s="154" t="s">
        <v>17</v>
      </c>
      <c r="F626" s="155" t="s">
        <v>157</v>
      </c>
      <c r="H626" s="156">
        <v>96.828000000000003</v>
      </c>
      <c r="L626" s="153"/>
      <c r="M626" s="157"/>
      <c r="T626" s="158"/>
      <c r="AT626" s="154" t="s">
        <v>137</v>
      </c>
      <c r="AU626" s="154" t="s">
        <v>76</v>
      </c>
      <c r="AV626" s="15" t="s">
        <v>133</v>
      </c>
      <c r="AW626" s="15" t="s">
        <v>28</v>
      </c>
      <c r="AX626" s="15" t="s">
        <v>74</v>
      </c>
      <c r="AY626" s="154" t="s">
        <v>126</v>
      </c>
    </row>
    <row r="627" spans="2:65" s="1" customFormat="1" ht="16.5" customHeight="1" x14ac:dyDescent="0.2">
      <c r="B627" s="30"/>
      <c r="C627" s="159" t="s">
        <v>721</v>
      </c>
      <c r="D627" s="159" t="s">
        <v>192</v>
      </c>
      <c r="E627" s="160" t="s">
        <v>722</v>
      </c>
      <c r="F627" s="161" t="s">
        <v>723</v>
      </c>
      <c r="G627" s="162" t="s">
        <v>142</v>
      </c>
      <c r="H627" s="163">
        <v>106.511</v>
      </c>
      <c r="I627" s="164">
        <v>1</v>
      </c>
      <c r="J627" s="164">
        <f>ROUND(I627*H627,2)</f>
        <v>106.51</v>
      </c>
      <c r="K627" s="161" t="s">
        <v>17</v>
      </c>
      <c r="L627" s="165"/>
      <c r="M627" s="166" t="s">
        <v>17</v>
      </c>
      <c r="N627" s="167" t="s">
        <v>37</v>
      </c>
      <c r="O627" s="128">
        <v>0</v>
      </c>
      <c r="P627" s="128">
        <f>O627*H627</f>
        <v>0</v>
      </c>
      <c r="Q627" s="128">
        <v>4.0030000000000003E-2</v>
      </c>
      <c r="R627" s="128">
        <f>Q627*H627</f>
        <v>4.2636353300000005</v>
      </c>
      <c r="S627" s="128">
        <v>0</v>
      </c>
      <c r="T627" s="129">
        <f>S627*H627</f>
        <v>0</v>
      </c>
      <c r="AR627" s="130" t="s">
        <v>345</v>
      </c>
      <c r="AT627" s="130" t="s">
        <v>192</v>
      </c>
      <c r="AU627" s="130" t="s">
        <v>76</v>
      </c>
      <c r="AY627" s="18" t="s">
        <v>126</v>
      </c>
      <c r="BE627" s="131">
        <f>IF(N627="základní",J627,0)</f>
        <v>106.51</v>
      </c>
      <c r="BF627" s="131">
        <f>IF(N627="snížená",J627,0)</f>
        <v>0</v>
      </c>
      <c r="BG627" s="131">
        <f>IF(N627="zákl. přenesená",J627,0)</f>
        <v>0</v>
      </c>
      <c r="BH627" s="131">
        <f>IF(N627="sníž. přenesená",J627,0)</f>
        <v>0</v>
      </c>
      <c r="BI627" s="131">
        <f>IF(N627="nulová",J627,0)</f>
        <v>0</v>
      </c>
      <c r="BJ627" s="18" t="s">
        <v>74</v>
      </c>
      <c r="BK627" s="131">
        <f>ROUND(I627*H627,2)</f>
        <v>106.51</v>
      </c>
      <c r="BL627" s="18" t="s">
        <v>239</v>
      </c>
      <c r="BM627" s="130" t="s">
        <v>724</v>
      </c>
    </row>
    <row r="628" spans="2:65" s="13" customFormat="1" ht="11.25" x14ac:dyDescent="0.2">
      <c r="B628" s="141"/>
      <c r="D628" s="136" t="s">
        <v>137</v>
      </c>
      <c r="F628" s="143" t="s">
        <v>725</v>
      </c>
      <c r="H628" s="144">
        <v>106.511</v>
      </c>
      <c r="L628" s="141"/>
      <c r="M628" s="145"/>
      <c r="T628" s="146"/>
      <c r="AT628" s="142" t="s">
        <v>137</v>
      </c>
      <c r="AU628" s="142" t="s">
        <v>76</v>
      </c>
      <c r="AV628" s="13" t="s">
        <v>76</v>
      </c>
      <c r="AW628" s="13" t="s">
        <v>4</v>
      </c>
      <c r="AX628" s="13" t="s">
        <v>74</v>
      </c>
      <c r="AY628" s="142" t="s">
        <v>126</v>
      </c>
    </row>
    <row r="629" spans="2:65" s="1" customFormat="1" ht="24.2" customHeight="1" x14ac:dyDescent="0.2">
      <c r="B629" s="30"/>
      <c r="C629" s="120" t="s">
        <v>726</v>
      </c>
      <c r="D629" s="120" t="s">
        <v>128</v>
      </c>
      <c r="E629" s="121" t="s">
        <v>727</v>
      </c>
      <c r="F629" s="122" t="s">
        <v>728</v>
      </c>
      <c r="G629" s="123" t="s">
        <v>131</v>
      </c>
      <c r="H629" s="124">
        <v>96.828000000000003</v>
      </c>
      <c r="I629" s="125">
        <v>1</v>
      </c>
      <c r="J629" s="125">
        <f>ROUND(I629*H629,2)</f>
        <v>96.83</v>
      </c>
      <c r="K629" s="122" t="s">
        <v>132</v>
      </c>
      <c r="L629" s="30"/>
      <c r="M629" s="126" t="s">
        <v>17</v>
      </c>
      <c r="N629" s="127" t="s">
        <v>37</v>
      </c>
      <c r="O629" s="128">
        <v>0.155</v>
      </c>
      <c r="P629" s="128">
        <f>O629*H629</f>
        <v>15.00834</v>
      </c>
      <c r="Q629" s="128">
        <v>0</v>
      </c>
      <c r="R629" s="128">
        <f>Q629*H629</f>
        <v>0</v>
      </c>
      <c r="S629" s="128">
        <v>0</v>
      </c>
      <c r="T629" s="129">
        <f>S629*H629</f>
        <v>0</v>
      </c>
      <c r="AR629" s="130" t="s">
        <v>239</v>
      </c>
      <c r="AT629" s="130" t="s">
        <v>128</v>
      </c>
      <c r="AU629" s="130" t="s">
        <v>76</v>
      </c>
      <c r="AY629" s="18" t="s">
        <v>126</v>
      </c>
      <c r="BE629" s="131">
        <f>IF(N629="základní",J629,0)</f>
        <v>96.83</v>
      </c>
      <c r="BF629" s="131">
        <f>IF(N629="snížená",J629,0)</f>
        <v>0</v>
      </c>
      <c r="BG629" s="131">
        <f>IF(N629="zákl. přenesená",J629,0)</f>
        <v>0</v>
      </c>
      <c r="BH629" s="131">
        <f>IF(N629="sníž. přenesená",J629,0)</f>
        <v>0</v>
      </c>
      <c r="BI629" s="131">
        <f>IF(N629="nulová",J629,0)</f>
        <v>0</v>
      </c>
      <c r="BJ629" s="18" t="s">
        <v>74</v>
      </c>
      <c r="BK629" s="131">
        <f>ROUND(I629*H629,2)</f>
        <v>96.83</v>
      </c>
      <c r="BL629" s="18" t="s">
        <v>239</v>
      </c>
      <c r="BM629" s="130" t="s">
        <v>729</v>
      </c>
    </row>
    <row r="630" spans="2:65" s="1" customFormat="1" ht="11.25" x14ac:dyDescent="0.2">
      <c r="B630" s="30"/>
      <c r="D630" s="132" t="s">
        <v>135</v>
      </c>
      <c r="F630" s="133" t="s">
        <v>730</v>
      </c>
      <c r="L630" s="30"/>
      <c r="M630" s="134"/>
      <c r="T630" s="51"/>
      <c r="AT630" s="18" t="s">
        <v>135</v>
      </c>
      <c r="AU630" s="18" t="s">
        <v>76</v>
      </c>
    </row>
    <row r="631" spans="2:65" s="13" customFormat="1" ht="11.25" x14ac:dyDescent="0.2">
      <c r="B631" s="141"/>
      <c r="D631" s="136" t="s">
        <v>137</v>
      </c>
      <c r="E631" s="142" t="s">
        <v>17</v>
      </c>
      <c r="F631" s="143" t="s">
        <v>718</v>
      </c>
      <c r="H631" s="144">
        <v>24.85</v>
      </c>
      <c r="L631" s="141"/>
      <c r="M631" s="145"/>
      <c r="T631" s="146"/>
      <c r="AT631" s="142" t="s">
        <v>137</v>
      </c>
      <c r="AU631" s="142" t="s">
        <v>76</v>
      </c>
      <c r="AV631" s="13" t="s">
        <v>76</v>
      </c>
      <c r="AW631" s="13" t="s">
        <v>28</v>
      </c>
      <c r="AX631" s="13" t="s">
        <v>66</v>
      </c>
      <c r="AY631" s="142" t="s">
        <v>126</v>
      </c>
    </row>
    <row r="632" spans="2:65" s="13" customFormat="1" ht="11.25" x14ac:dyDescent="0.2">
      <c r="B632" s="141"/>
      <c r="D632" s="136" t="s">
        <v>137</v>
      </c>
      <c r="E632" s="142" t="s">
        <v>17</v>
      </c>
      <c r="F632" s="143" t="s">
        <v>719</v>
      </c>
      <c r="H632" s="144">
        <v>38.776000000000003</v>
      </c>
      <c r="L632" s="141"/>
      <c r="M632" s="145"/>
      <c r="T632" s="146"/>
      <c r="AT632" s="142" t="s">
        <v>137</v>
      </c>
      <c r="AU632" s="142" t="s">
        <v>76</v>
      </c>
      <c r="AV632" s="13" t="s">
        <v>76</v>
      </c>
      <c r="AW632" s="13" t="s">
        <v>28</v>
      </c>
      <c r="AX632" s="13" t="s">
        <v>66</v>
      </c>
      <c r="AY632" s="142" t="s">
        <v>126</v>
      </c>
    </row>
    <row r="633" spans="2:65" s="13" customFormat="1" ht="11.25" x14ac:dyDescent="0.2">
      <c r="B633" s="141"/>
      <c r="D633" s="136" t="s">
        <v>137</v>
      </c>
      <c r="E633" s="142" t="s">
        <v>17</v>
      </c>
      <c r="F633" s="143" t="s">
        <v>720</v>
      </c>
      <c r="H633" s="144">
        <v>33.201999999999998</v>
      </c>
      <c r="L633" s="141"/>
      <c r="M633" s="145"/>
      <c r="T633" s="146"/>
      <c r="AT633" s="142" t="s">
        <v>137</v>
      </c>
      <c r="AU633" s="142" t="s">
        <v>76</v>
      </c>
      <c r="AV633" s="13" t="s">
        <v>76</v>
      </c>
      <c r="AW633" s="13" t="s">
        <v>28</v>
      </c>
      <c r="AX633" s="13" t="s">
        <v>66</v>
      </c>
      <c r="AY633" s="142" t="s">
        <v>126</v>
      </c>
    </row>
    <row r="634" spans="2:65" s="15" customFormat="1" ht="11.25" x14ac:dyDescent="0.2">
      <c r="B634" s="153"/>
      <c r="D634" s="136" t="s">
        <v>137</v>
      </c>
      <c r="E634" s="154" t="s">
        <v>17</v>
      </c>
      <c r="F634" s="155" t="s">
        <v>157</v>
      </c>
      <c r="H634" s="156">
        <v>96.828000000000003</v>
      </c>
      <c r="L634" s="153"/>
      <c r="M634" s="157"/>
      <c r="T634" s="158"/>
      <c r="AT634" s="154" t="s">
        <v>137</v>
      </c>
      <c r="AU634" s="154" t="s">
        <v>76</v>
      </c>
      <c r="AV634" s="15" t="s">
        <v>133</v>
      </c>
      <c r="AW634" s="15" t="s">
        <v>28</v>
      </c>
      <c r="AX634" s="15" t="s">
        <v>74</v>
      </c>
      <c r="AY634" s="154" t="s">
        <v>126</v>
      </c>
    </row>
    <row r="635" spans="2:65" s="1" customFormat="1" ht="16.5" customHeight="1" x14ac:dyDescent="0.2">
      <c r="B635" s="30"/>
      <c r="C635" s="159" t="s">
        <v>731</v>
      </c>
      <c r="D635" s="159" t="s">
        <v>192</v>
      </c>
      <c r="E635" s="160" t="s">
        <v>732</v>
      </c>
      <c r="F635" s="161" t="s">
        <v>733</v>
      </c>
      <c r="G635" s="162" t="s">
        <v>142</v>
      </c>
      <c r="H635" s="163">
        <v>106.511</v>
      </c>
      <c r="I635" s="164">
        <v>1</v>
      </c>
      <c r="J635" s="164">
        <f>ROUND(I635*H635,2)</f>
        <v>106.51</v>
      </c>
      <c r="K635" s="161" t="s">
        <v>17</v>
      </c>
      <c r="L635" s="165"/>
      <c r="M635" s="166" t="s">
        <v>17</v>
      </c>
      <c r="N635" s="167" t="s">
        <v>37</v>
      </c>
      <c r="O635" s="128">
        <v>0</v>
      </c>
      <c r="P635" s="128">
        <f>O635*H635</f>
        <v>0</v>
      </c>
      <c r="Q635" s="128">
        <v>3.9980000000000002E-2</v>
      </c>
      <c r="R635" s="128">
        <f>Q635*H635</f>
        <v>4.2583097800000003</v>
      </c>
      <c r="S635" s="128">
        <v>0</v>
      </c>
      <c r="T635" s="129">
        <f>S635*H635</f>
        <v>0</v>
      </c>
      <c r="AR635" s="130" t="s">
        <v>345</v>
      </c>
      <c r="AT635" s="130" t="s">
        <v>192</v>
      </c>
      <c r="AU635" s="130" t="s">
        <v>76</v>
      </c>
      <c r="AY635" s="18" t="s">
        <v>126</v>
      </c>
      <c r="BE635" s="131">
        <f>IF(N635="základní",J635,0)</f>
        <v>106.51</v>
      </c>
      <c r="BF635" s="131">
        <f>IF(N635="snížená",J635,0)</f>
        <v>0</v>
      </c>
      <c r="BG635" s="131">
        <f>IF(N635="zákl. přenesená",J635,0)</f>
        <v>0</v>
      </c>
      <c r="BH635" s="131">
        <f>IF(N635="sníž. přenesená",J635,0)</f>
        <v>0</v>
      </c>
      <c r="BI635" s="131">
        <f>IF(N635="nulová",J635,0)</f>
        <v>0</v>
      </c>
      <c r="BJ635" s="18" t="s">
        <v>74</v>
      </c>
      <c r="BK635" s="131">
        <f>ROUND(I635*H635,2)</f>
        <v>106.51</v>
      </c>
      <c r="BL635" s="18" t="s">
        <v>239</v>
      </c>
      <c r="BM635" s="130" t="s">
        <v>734</v>
      </c>
    </row>
    <row r="636" spans="2:65" s="13" customFormat="1" ht="11.25" x14ac:dyDescent="0.2">
      <c r="B636" s="141"/>
      <c r="D636" s="136" t="s">
        <v>137</v>
      </c>
      <c r="F636" s="143" t="s">
        <v>725</v>
      </c>
      <c r="H636" s="144">
        <v>106.511</v>
      </c>
      <c r="L636" s="141"/>
      <c r="M636" s="145"/>
      <c r="T636" s="146"/>
      <c r="AT636" s="142" t="s">
        <v>137</v>
      </c>
      <c r="AU636" s="142" t="s">
        <v>76</v>
      </c>
      <c r="AV636" s="13" t="s">
        <v>76</v>
      </c>
      <c r="AW636" s="13" t="s">
        <v>4</v>
      </c>
      <c r="AX636" s="13" t="s">
        <v>74</v>
      </c>
      <c r="AY636" s="142" t="s">
        <v>126</v>
      </c>
    </row>
    <row r="637" spans="2:65" s="1" customFormat="1" ht="16.5" customHeight="1" x14ac:dyDescent="0.2">
      <c r="B637" s="30"/>
      <c r="C637" s="120" t="s">
        <v>735</v>
      </c>
      <c r="D637" s="120" t="s">
        <v>128</v>
      </c>
      <c r="E637" s="121" t="s">
        <v>736</v>
      </c>
      <c r="F637" s="122" t="s">
        <v>737</v>
      </c>
      <c r="G637" s="123" t="s">
        <v>286</v>
      </c>
      <c r="H637" s="124">
        <v>11</v>
      </c>
      <c r="I637" s="125">
        <v>1</v>
      </c>
      <c r="J637" s="125">
        <f>ROUND(I637*H637,2)</f>
        <v>11</v>
      </c>
      <c r="K637" s="122" t="s">
        <v>17</v>
      </c>
      <c r="L637" s="30"/>
      <c r="M637" s="126" t="s">
        <v>17</v>
      </c>
      <c r="N637" s="127" t="s">
        <v>37</v>
      </c>
      <c r="O637" s="128">
        <v>0</v>
      </c>
      <c r="P637" s="128">
        <f>O637*H637</f>
        <v>0</v>
      </c>
      <c r="Q637" s="128">
        <v>0</v>
      </c>
      <c r="R637" s="128">
        <f>Q637*H637</f>
        <v>0</v>
      </c>
      <c r="S637" s="128">
        <v>0</v>
      </c>
      <c r="T637" s="129">
        <f>S637*H637</f>
        <v>0</v>
      </c>
      <c r="AR637" s="130" t="s">
        <v>239</v>
      </c>
      <c r="AT637" s="130" t="s">
        <v>128</v>
      </c>
      <c r="AU637" s="130" t="s">
        <v>76</v>
      </c>
      <c r="AY637" s="18" t="s">
        <v>126</v>
      </c>
      <c r="BE637" s="131">
        <f>IF(N637="základní",J637,0)</f>
        <v>11</v>
      </c>
      <c r="BF637" s="131">
        <f>IF(N637="snížená",J637,0)</f>
        <v>0</v>
      </c>
      <c r="BG637" s="131">
        <f>IF(N637="zákl. přenesená",J637,0)</f>
        <v>0</v>
      </c>
      <c r="BH637" s="131">
        <f>IF(N637="sníž. přenesená",J637,0)</f>
        <v>0</v>
      </c>
      <c r="BI637" s="131">
        <f>IF(N637="nulová",J637,0)</f>
        <v>0</v>
      </c>
      <c r="BJ637" s="18" t="s">
        <v>74</v>
      </c>
      <c r="BK637" s="131">
        <f>ROUND(I637*H637,2)</f>
        <v>11</v>
      </c>
      <c r="BL637" s="18" t="s">
        <v>239</v>
      </c>
      <c r="BM637" s="130" t="s">
        <v>738</v>
      </c>
    </row>
    <row r="638" spans="2:65" s="13" customFormat="1" ht="11.25" x14ac:dyDescent="0.2">
      <c r="B638" s="141"/>
      <c r="D638" s="136" t="s">
        <v>137</v>
      </c>
      <c r="E638" s="142" t="s">
        <v>17</v>
      </c>
      <c r="F638" s="143" t="s">
        <v>415</v>
      </c>
      <c r="H638" s="144">
        <v>11</v>
      </c>
      <c r="L638" s="141"/>
      <c r="M638" s="145"/>
      <c r="T638" s="146"/>
      <c r="AT638" s="142" t="s">
        <v>137</v>
      </c>
      <c r="AU638" s="142" t="s">
        <v>76</v>
      </c>
      <c r="AV638" s="13" t="s">
        <v>76</v>
      </c>
      <c r="AW638" s="13" t="s">
        <v>28</v>
      </c>
      <c r="AX638" s="13" t="s">
        <v>74</v>
      </c>
      <c r="AY638" s="142" t="s">
        <v>126</v>
      </c>
    </row>
    <row r="639" spans="2:65" s="1" customFormat="1" ht="24.2" customHeight="1" x14ac:dyDescent="0.2">
      <c r="B639" s="30"/>
      <c r="C639" s="120" t="s">
        <v>739</v>
      </c>
      <c r="D639" s="120" t="s">
        <v>128</v>
      </c>
      <c r="E639" s="121" t="s">
        <v>740</v>
      </c>
      <c r="F639" s="122" t="s">
        <v>741</v>
      </c>
      <c r="G639" s="123" t="s">
        <v>684</v>
      </c>
      <c r="H639" s="124">
        <v>1</v>
      </c>
      <c r="I639" s="125">
        <v>1</v>
      </c>
      <c r="J639" s="125">
        <f>ROUND(I639*H639,2)</f>
        <v>1</v>
      </c>
      <c r="K639" s="122" t="s">
        <v>132</v>
      </c>
      <c r="L639" s="30"/>
      <c r="M639" s="126" t="s">
        <v>17</v>
      </c>
      <c r="N639" s="127" t="s">
        <v>37</v>
      </c>
      <c r="O639" s="128">
        <v>0</v>
      </c>
      <c r="P639" s="128">
        <f>O639*H639</f>
        <v>0</v>
      </c>
      <c r="Q639" s="128">
        <v>0</v>
      </c>
      <c r="R639" s="128">
        <f>Q639*H639</f>
        <v>0</v>
      </c>
      <c r="S639" s="128">
        <v>0</v>
      </c>
      <c r="T639" s="129">
        <f>S639*H639</f>
        <v>0</v>
      </c>
      <c r="AR639" s="130" t="s">
        <v>239</v>
      </c>
      <c r="AT639" s="130" t="s">
        <v>128</v>
      </c>
      <c r="AU639" s="130" t="s">
        <v>76</v>
      </c>
      <c r="AY639" s="18" t="s">
        <v>126</v>
      </c>
      <c r="BE639" s="131">
        <f>IF(N639="základní",J639,0)</f>
        <v>1</v>
      </c>
      <c r="BF639" s="131">
        <f>IF(N639="snížená",J639,0)</f>
        <v>0</v>
      </c>
      <c r="BG639" s="131">
        <f>IF(N639="zákl. přenesená",J639,0)</f>
        <v>0</v>
      </c>
      <c r="BH639" s="131">
        <f>IF(N639="sníž. přenesená",J639,0)</f>
        <v>0</v>
      </c>
      <c r="BI639" s="131">
        <f>IF(N639="nulová",J639,0)</f>
        <v>0</v>
      </c>
      <c r="BJ639" s="18" t="s">
        <v>74</v>
      </c>
      <c r="BK639" s="131">
        <f>ROUND(I639*H639,2)</f>
        <v>1</v>
      </c>
      <c r="BL639" s="18" t="s">
        <v>239</v>
      </c>
      <c r="BM639" s="130" t="s">
        <v>742</v>
      </c>
    </row>
    <row r="640" spans="2:65" s="1" customFormat="1" ht="11.25" x14ac:dyDescent="0.2">
      <c r="B640" s="30"/>
      <c r="D640" s="132" t="s">
        <v>135</v>
      </c>
      <c r="F640" s="133" t="s">
        <v>743</v>
      </c>
      <c r="L640" s="30"/>
      <c r="M640" s="134"/>
      <c r="T640" s="51"/>
      <c r="AT640" s="18" t="s">
        <v>135</v>
      </c>
      <c r="AU640" s="18" t="s">
        <v>76</v>
      </c>
    </row>
    <row r="641" spans="2:65" s="11" customFormat="1" ht="22.9" customHeight="1" x14ac:dyDescent="0.2">
      <c r="B641" s="109"/>
      <c r="D641" s="110" t="s">
        <v>65</v>
      </c>
      <c r="E641" s="118" t="s">
        <v>744</v>
      </c>
      <c r="F641" s="118" t="s">
        <v>745</v>
      </c>
      <c r="J641" s="119">
        <f>BK641</f>
        <v>1120.4199999999998</v>
      </c>
      <c r="L641" s="109"/>
      <c r="M641" s="113"/>
      <c r="P641" s="114">
        <f>SUM(P642:P724)</f>
        <v>339.55882000000003</v>
      </c>
      <c r="R641" s="114">
        <f>SUM(R642:R724)</f>
        <v>7.1241170300000007</v>
      </c>
      <c r="T641" s="115">
        <f>SUM(T642:T724)</f>
        <v>0</v>
      </c>
      <c r="AR641" s="110" t="s">
        <v>76</v>
      </c>
      <c r="AT641" s="116" t="s">
        <v>65</v>
      </c>
      <c r="AU641" s="116" t="s">
        <v>74</v>
      </c>
      <c r="AY641" s="110" t="s">
        <v>126</v>
      </c>
      <c r="BK641" s="117">
        <f>SUM(BK642:BK724)</f>
        <v>1120.4199999999998</v>
      </c>
    </row>
    <row r="642" spans="2:65" s="1" customFormat="1" ht="24.2" customHeight="1" x14ac:dyDescent="0.2">
      <c r="B642" s="30"/>
      <c r="C642" s="120" t="s">
        <v>746</v>
      </c>
      <c r="D642" s="120" t="s">
        <v>128</v>
      </c>
      <c r="E642" s="121" t="s">
        <v>747</v>
      </c>
      <c r="F642" s="122" t="s">
        <v>748</v>
      </c>
      <c r="G642" s="123" t="s">
        <v>142</v>
      </c>
      <c r="H642" s="124">
        <v>8.5719999999999992</v>
      </c>
      <c r="I642" s="125">
        <v>1</v>
      </c>
      <c r="J642" s="125">
        <f>ROUND(I642*H642,2)</f>
        <v>8.57</v>
      </c>
      <c r="K642" s="122" t="s">
        <v>132</v>
      </c>
      <c r="L642" s="30"/>
      <c r="M642" s="126" t="s">
        <v>17</v>
      </c>
      <c r="N642" s="127" t="s">
        <v>37</v>
      </c>
      <c r="O642" s="128">
        <v>1.56</v>
      </c>
      <c r="P642" s="128">
        <f>O642*H642</f>
        <v>13.372319999999998</v>
      </c>
      <c r="Q642" s="128">
        <v>1.89E-3</v>
      </c>
      <c r="R642" s="128">
        <f>Q642*H642</f>
        <v>1.620108E-2</v>
      </c>
      <c r="S642" s="128">
        <v>0</v>
      </c>
      <c r="T642" s="129">
        <f>S642*H642</f>
        <v>0</v>
      </c>
      <c r="AR642" s="130" t="s">
        <v>239</v>
      </c>
      <c r="AT642" s="130" t="s">
        <v>128</v>
      </c>
      <c r="AU642" s="130" t="s">
        <v>76</v>
      </c>
      <c r="AY642" s="18" t="s">
        <v>126</v>
      </c>
      <c r="BE642" s="131">
        <f>IF(N642="základní",J642,0)</f>
        <v>8.57</v>
      </c>
      <c r="BF642" s="131">
        <f>IF(N642="snížená",J642,0)</f>
        <v>0</v>
      </c>
      <c r="BG642" s="131">
        <f>IF(N642="zákl. přenesená",J642,0)</f>
        <v>0</v>
      </c>
      <c r="BH642" s="131">
        <f>IF(N642="sníž. přenesená",J642,0)</f>
        <v>0</v>
      </c>
      <c r="BI642" s="131">
        <f>IF(N642="nulová",J642,0)</f>
        <v>0</v>
      </c>
      <c r="BJ642" s="18" t="s">
        <v>74</v>
      </c>
      <c r="BK642" s="131">
        <f>ROUND(I642*H642,2)</f>
        <v>8.57</v>
      </c>
      <c r="BL642" s="18" t="s">
        <v>239</v>
      </c>
      <c r="BM642" s="130" t="s">
        <v>749</v>
      </c>
    </row>
    <row r="643" spans="2:65" s="1" customFormat="1" ht="11.25" x14ac:dyDescent="0.2">
      <c r="B643" s="30"/>
      <c r="D643" s="132" t="s">
        <v>135</v>
      </c>
      <c r="F643" s="133" t="s">
        <v>750</v>
      </c>
      <c r="L643" s="30"/>
      <c r="M643" s="134"/>
      <c r="T643" s="51"/>
      <c r="AT643" s="18" t="s">
        <v>135</v>
      </c>
      <c r="AU643" s="18" t="s">
        <v>76</v>
      </c>
    </row>
    <row r="644" spans="2:65" s="13" customFormat="1" ht="11.25" x14ac:dyDescent="0.2">
      <c r="B644" s="141"/>
      <c r="D644" s="136" t="s">
        <v>137</v>
      </c>
      <c r="E644" s="142" t="s">
        <v>17</v>
      </c>
      <c r="F644" s="143" t="s">
        <v>751</v>
      </c>
      <c r="H644" s="144">
        <v>8.5719999999999992</v>
      </c>
      <c r="L644" s="141"/>
      <c r="M644" s="145"/>
      <c r="T644" s="146"/>
      <c r="AT644" s="142" t="s">
        <v>137</v>
      </c>
      <c r="AU644" s="142" t="s">
        <v>76</v>
      </c>
      <c r="AV644" s="13" t="s">
        <v>76</v>
      </c>
      <c r="AW644" s="13" t="s">
        <v>28</v>
      </c>
      <c r="AX644" s="13" t="s">
        <v>74</v>
      </c>
      <c r="AY644" s="142" t="s">
        <v>126</v>
      </c>
    </row>
    <row r="645" spans="2:65" s="1" customFormat="1" ht="24.2" customHeight="1" x14ac:dyDescent="0.2">
      <c r="B645" s="30"/>
      <c r="C645" s="120" t="s">
        <v>752</v>
      </c>
      <c r="D645" s="120" t="s">
        <v>128</v>
      </c>
      <c r="E645" s="121" t="s">
        <v>753</v>
      </c>
      <c r="F645" s="122" t="s">
        <v>754</v>
      </c>
      <c r="G645" s="123" t="s">
        <v>286</v>
      </c>
      <c r="H645" s="124">
        <v>179.28</v>
      </c>
      <c r="I645" s="125">
        <v>1</v>
      </c>
      <c r="J645" s="125">
        <f>ROUND(I645*H645,2)</f>
        <v>179.28</v>
      </c>
      <c r="K645" s="122" t="s">
        <v>132</v>
      </c>
      <c r="L645" s="30"/>
      <c r="M645" s="126" t="s">
        <v>17</v>
      </c>
      <c r="N645" s="127" t="s">
        <v>37</v>
      </c>
      <c r="O645" s="128">
        <v>0.35399999999999998</v>
      </c>
      <c r="P645" s="128">
        <f>O645*H645</f>
        <v>63.465119999999999</v>
      </c>
      <c r="Q645" s="128">
        <v>0</v>
      </c>
      <c r="R645" s="128">
        <f>Q645*H645</f>
        <v>0</v>
      </c>
      <c r="S645" s="128">
        <v>0</v>
      </c>
      <c r="T645" s="129">
        <f>S645*H645</f>
        <v>0</v>
      </c>
      <c r="AR645" s="130" t="s">
        <v>239</v>
      </c>
      <c r="AT645" s="130" t="s">
        <v>128</v>
      </c>
      <c r="AU645" s="130" t="s">
        <v>76</v>
      </c>
      <c r="AY645" s="18" t="s">
        <v>126</v>
      </c>
      <c r="BE645" s="131">
        <f>IF(N645="základní",J645,0)</f>
        <v>179.28</v>
      </c>
      <c r="BF645" s="131">
        <f>IF(N645="snížená",J645,0)</f>
        <v>0</v>
      </c>
      <c r="BG645" s="131">
        <f>IF(N645="zákl. přenesená",J645,0)</f>
        <v>0</v>
      </c>
      <c r="BH645" s="131">
        <f>IF(N645="sníž. přenesená",J645,0)</f>
        <v>0</v>
      </c>
      <c r="BI645" s="131">
        <f>IF(N645="nulová",J645,0)</f>
        <v>0</v>
      </c>
      <c r="BJ645" s="18" t="s">
        <v>74</v>
      </c>
      <c r="BK645" s="131">
        <f>ROUND(I645*H645,2)</f>
        <v>179.28</v>
      </c>
      <c r="BL645" s="18" t="s">
        <v>239</v>
      </c>
      <c r="BM645" s="130" t="s">
        <v>755</v>
      </c>
    </row>
    <row r="646" spans="2:65" s="1" customFormat="1" ht="11.25" x14ac:dyDescent="0.2">
      <c r="B646" s="30"/>
      <c r="D646" s="132" t="s">
        <v>135</v>
      </c>
      <c r="F646" s="133" t="s">
        <v>756</v>
      </c>
      <c r="L646" s="30"/>
      <c r="M646" s="134"/>
      <c r="T646" s="51"/>
      <c r="AT646" s="18" t="s">
        <v>135</v>
      </c>
      <c r="AU646" s="18" t="s">
        <v>76</v>
      </c>
    </row>
    <row r="647" spans="2:65" s="12" customFormat="1" ht="11.25" x14ac:dyDescent="0.2">
      <c r="B647" s="135"/>
      <c r="D647" s="136" t="s">
        <v>137</v>
      </c>
      <c r="E647" s="137" t="s">
        <v>17</v>
      </c>
      <c r="F647" s="138" t="s">
        <v>757</v>
      </c>
      <c r="H647" s="137" t="s">
        <v>17</v>
      </c>
      <c r="L647" s="135"/>
      <c r="M647" s="139"/>
      <c r="T647" s="140"/>
      <c r="AT647" s="137" t="s">
        <v>137</v>
      </c>
      <c r="AU647" s="137" t="s">
        <v>76</v>
      </c>
      <c r="AV647" s="12" t="s">
        <v>74</v>
      </c>
      <c r="AW647" s="12" t="s">
        <v>28</v>
      </c>
      <c r="AX647" s="12" t="s">
        <v>66</v>
      </c>
      <c r="AY647" s="137" t="s">
        <v>126</v>
      </c>
    </row>
    <row r="648" spans="2:65" s="13" customFormat="1" ht="11.25" x14ac:dyDescent="0.2">
      <c r="B648" s="141"/>
      <c r="D648" s="136" t="s">
        <v>137</v>
      </c>
      <c r="E648" s="142" t="s">
        <v>17</v>
      </c>
      <c r="F648" s="143" t="s">
        <v>758</v>
      </c>
      <c r="H648" s="144">
        <v>179.28</v>
      </c>
      <c r="L648" s="141"/>
      <c r="M648" s="145"/>
      <c r="T648" s="146"/>
      <c r="AT648" s="142" t="s">
        <v>137</v>
      </c>
      <c r="AU648" s="142" t="s">
        <v>76</v>
      </c>
      <c r="AV648" s="13" t="s">
        <v>76</v>
      </c>
      <c r="AW648" s="13" t="s">
        <v>28</v>
      </c>
      <c r="AX648" s="13" t="s">
        <v>74</v>
      </c>
      <c r="AY648" s="142" t="s">
        <v>126</v>
      </c>
    </row>
    <row r="649" spans="2:65" s="1" customFormat="1" ht="16.5" customHeight="1" x14ac:dyDescent="0.2">
      <c r="B649" s="30"/>
      <c r="C649" s="159" t="s">
        <v>759</v>
      </c>
      <c r="D649" s="159" t="s">
        <v>192</v>
      </c>
      <c r="E649" s="160" t="s">
        <v>760</v>
      </c>
      <c r="F649" s="161" t="s">
        <v>761</v>
      </c>
      <c r="G649" s="162" t="s">
        <v>142</v>
      </c>
      <c r="H649" s="163">
        <v>1.4</v>
      </c>
      <c r="I649" s="164">
        <v>1</v>
      </c>
      <c r="J649" s="164">
        <f>ROUND(I649*H649,2)</f>
        <v>1.4</v>
      </c>
      <c r="K649" s="161" t="s">
        <v>132</v>
      </c>
      <c r="L649" s="165"/>
      <c r="M649" s="166" t="s">
        <v>17</v>
      </c>
      <c r="N649" s="167" t="s">
        <v>37</v>
      </c>
      <c r="O649" s="128">
        <v>0</v>
      </c>
      <c r="P649" s="128">
        <f>O649*H649</f>
        <v>0</v>
      </c>
      <c r="Q649" s="128">
        <v>0.55000000000000004</v>
      </c>
      <c r="R649" s="128">
        <f>Q649*H649</f>
        <v>0.77</v>
      </c>
      <c r="S649" s="128">
        <v>0</v>
      </c>
      <c r="T649" s="129">
        <f>S649*H649</f>
        <v>0</v>
      </c>
      <c r="AR649" s="130" t="s">
        <v>345</v>
      </c>
      <c r="AT649" s="130" t="s">
        <v>192</v>
      </c>
      <c r="AU649" s="130" t="s">
        <v>76</v>
      </c>
      <c r="AY649" s="18" t="s">
        <v>126</v>
      </c>
      <c r="BE649" s="131">
        <f>IF(N649="základní",J649,0)</f>
        <v>1.4</v>
      </c>
      <c r="BF649" s="131">
        <f>IF(N649="snížená",J649,0)</f>
        <v>0</v>
      </c>
      <c r="BG649" s="131">
        <f>IF(N649="zákl. přenesená",J649,0)</f>
        <v>0</v>
      </c>
      <c r="BH649" s="131">
        <f>IF(N649="sníž. přenesená",J649,0)</f>
        <v>0</v>
      </c>
      <c r="BI649" s="131">
        <f>IF(N649="nulová",J649,0)</f>
        <v>0</v>
      </c>
      <c r="BJ649" s="18" t="s">
        <v>74</v>
      </c>
      <c r="BK649" s="131">
        <f>ROUND(I649*H649,2)</f>
        <v>1.4</v>
      </c>
      <c r="BL649" s="18" t="s">
        <v>239</v>
      </c>
      <c r="BM649" s="130" t="s">
        <v>762</v>
      </c>
    </row>
    <row r="650" spans="2:65" s="12" customFormat="1" ht="11.25" x14ac:dyDescent="0.2">
      <c r="B650" s="135"/>
      <c r="D650" s="136" t="s">
        <v>137</v>
      </c>
      <c r="E650" s="137" t="s">
        <v>17</v>
      </c>
      <c r="F650" s="138" t="s">
        <v>757</v>
      </c>
      <c r="H650" s="137" t="s">
        <v>17</v>
      </c>
      <c r="L650" s="135"/>
      <c r="M650" s="139"/>
      <c r="T650" s="140"/>
      <c r="AT650" s="137" t="s">
        <v>137</v>
      </c>
      <c r="AU650" s="137" t="s">
        <v>76</v>
      </c>
      <c r="AV650" s="12" t="s">
        <v>74</v>
      </c>
      <c r="AW650" s="12" t="s">
        <v>28</v>
      </c>
      <c r="AX650" s="12" t="s">
        <v>66</v>
      </c>
      <c r="AY650" s="137" t="s">
        <v>126</v>
      </c>
    </row>
    <row r="651" spans="2:65" s="13" customFormat="1" ht="11.25" x14ac:dyDescent="0.2">
      <c r="B651" s="141"/>
      <c r="D651" s="136" t="s">
        <v>137</v>
      </c>
      <c r="E651" s="142" t="s">
        <v>17</v>
      </c>
      <c r="F651" s="143" t="s">
        <v>763</v>
      </c>
      <c r="H651" s="144">
        <v>1.2170000000000001</v>
      </c>
      <c r="L651" s="141"/>
      <c r="M651" s="145"/>
      <c r="T651" s="146"/>
      <c r="AT651" s="142" t="s">
        <v>137</v>
      </c>
      <c r="AU651" s="142" t="s">
        <v>76</v>
      </c>
      <c r="AV651" s="13" t="s">
        <v>76</v>
      </c>
      <c r="AW651" s="13" t="s">
        <v>28</v>
      </c>
      <c r="AX651" s="13" t="s">
        <v>74</v>
      </c>
      <c r="AY651" s="142" t="s">
        <v>126</v>
      </c>
    </row>
    <row r="652" spans="2:65" s="13" customFormat="1" ht="11.25" x14ac:dyDescent="0.2">
      <c r="B652" s="141"/>
      <c r="D652" s="136" t="s">
        <v>137</v>
      </c>
      <c r="F652" s="143" t="s">
        <v>764</v>
      </c>
      <c r="H652" s="144">
        <v>1.4</v>
      </c>
      <c r="L652" s="141"/>
      <c r="M652" s="145"/>
      <c r="T652" s="146"/>
      <c r="AT652" s="142" t="s">
        <v>137</v>
      </c>
      <c r="AU652" s="142" t="s">
        <v>76</v>
      </c>
      <c r="AV652" s="13" t="s">
        <v>76</v>
      </c>
      <c r="AW652" s="13" t="s">
        <v>4</v>
      </c>
      <c r="AX652" s="13" t="s">
        <v>74</v>
      </c>
      <c r="AY652" s="142" t="s">
        <v>126</v>
      </c>
    </row>
    <row r="653" spans="2:65" s="1" customFormat="1" ht="16.5" customHeight="1" x14ac:dyDescent="0.2">
      <c r="B653" s="30"/>
      <c r="C653" s="159" t="s">
        <v>765</v>
      </c>
      <c r="D653" s="159" t="s">
        <v>192</v>
      </c>
      <c r="E653" s="160" t="s">
        <v>766</v>
      </c>
      <c r="F653" s="161" t="s">
        <v>767</v>
      </c>
      <c r="G653" s="162" t="s">
        <v>142</v>
      </c>
      <c r="H653" s="163">
        <v>0.82699999999999996</v>
      </c>
      <c r="I653" s="164">
        <v>1</v>
      </c>
      <c r="J653" s="164">
        <f>ROUND(I653*H653,2)</f>
        <v>0.83</v>
      </c>
      <c r="K653" s="161" t="s">
        <v>132</v>
      </c>
      <c r="L653" s="165"/>
      <c r="M653" s="166" t="s">
        <v>17</v>
      </c>
      <c r="N653" s="167" t="s">
        <v>37</v>
      </c>
      <c r="O653" s="128">
        <v>0</v>
      </c>
      <c r="P653" s="128">
        <f>O653*H653</f>
        <v>0</v>
      </c>
      <c r="Q653" s="128">
        <v>0.55000000000000004</v>
      </c>
      <c r="R653" s="128">
        <f>Q653*H653</f>
        <v>0.45485000000000003</v>
      </c>
      <c r="S653" s="128">
        <v>0</v>
      </c>
      <c r="T653" s="129">
        <f>S653*H653</f>
        <v>0</v>
      </c>
      <c r="AR653" s="130" t="s">
        <v>345</v>
      </c>
      <c r="AT653" s="130" t="s">
        <v>192</v>
      </c>
      <c r="AU653" s="130" t="s">
        <v>76</v>
      </c>
      <c r="AY653" s="18" t="s">
        <v>126</v>
      </c>
      <c r="BE653" s="131">
        <f>IF(N653="základní",J653,0)</f>
        <v>0.83</v>
      </c>
      <c r="BF653" s="131">
        <f>IF(N653="snížená",J653,0)</f>
        <v>0</v>
      </c>
      <c r="BG653" s="131">
        <f>IF(N653="zákl. přenesená",J653,0)</f>
        <v>0</v>
      </c>
      <c r="BH653" s="131">
        <f>IF(N653="sníž. přenesená",J653,0)</f>
        <v>0</v>
      </c>
      <c r="BI653" s="131">
        <f>IF(N653="nulová",J653,0)</f>
        <v>0</v>
      </c>
      <c r="BJ653" s="18" t="s">
        <v>74</v>
      </c>
      <c r="BK653" s="131">
        <f>ROUND(I653*H653,2)</f>
        <v>0.83</v>
      </c>
      <c r="BL653" s="18" t="s">
        <v>239</v>
      </c>
      <c r="BM653" s="130" t="s">
        <v>768</v>
      </c>
    </row>
    <row r="654" spans="2:65" s="12" customFormat="1" ht="11.25" x14ac:dyDescent="0.2">
      <c r="B654" s="135"/>
      <c r="D654" s="136" t="s">
        <v>137</v>
      </c>
      <c r="E654" s="137" t="s">
        <v>17</v>
      </c>
      <c r="F654" s="138" t="s">
        <v>757</v>
      </c>
      <c r="H654" s="137" t="s">
        <v>17</v>
      </c>
      <c r="L654" s="135"/>
      <c r="M654" s="139"/>
      <c r="T654" s="140"/>
      <c r="AT654" s="137" t="s">
        <v>137</v>
      </c>
      <c r="AU654" s="137" t="s">
        <v>76</v>
      </c>
      <c r="AV654" s="12" t="s">
        <v>74</v>
      </c>
      <c r="AW654" s="12" t="s">
        <v>28</v>
      </c>
      <c r="AX654" s="12" t="s">
        <v>66</v>
      </c>
      <c r="AY654" s="137" t="s">
        <v>126</v>
      </c>
    </row>
    <row r="655" spans="2:65" s="13" customFormat="1" ht="11.25" x14ac:dyDescent="0.2">
      <c r="B655" s="141"/>
      <c r="D655" s="136" t="s">
        <v>137</v>
      </c>
      <c r="E655" s="142" t="s">
        <v>17</v>
      </c>
      <c r="F655" s="143" t="s">
        <v>769</v>
      </c>
      <c r="H655" s="144">
        <v>0.71899999999999997</v>
      </c>
      <c r="L655" s="141"/>
      <c r="M655" s="145"/>
      <c r="T655" s="146"/>
      <c r="AT655" s="142" t="s">
        <v>137</v>
      </c>
      <c r="AU655" s="142" t="s">
        <v>76</v>
      </c>
      <c r="AV655" s="13" t="s">
        <v>76</v>
      </c>
      <c r="AW655" s="13" t="s">
        <v>28</v>
      </c>
      <c r="AX655" s="13" t="s">
        <v>74</v>
      </c>
      <c r="AY655" s="142" t="s">
        <v>126</v>
      </c>
    </row>
    <row r="656" spans="2:65" s="13" customFormat="1" ht="11.25" x14ac:dyDescent="0.2">
      <c r="B656" s="141"/>
      <c r="D656" s="136" t="s">
        <v>137</v>
      </c>
      <c r="F656" s="143" t="s">
        <v>770</v>
      </c>
      <c r="H656" s="144">
        <v>0.82699999999999996</v>
      </c>
      <c r="L656" s="141"/>
      <c r="M656" s="145"/>
      <c r="T656" s="146"/>
      <c r="AT656" s="142" t="s">
        <v>137</v>
      </c>
      <c r="AU656" s="142" t="s">
        <v>76</v>
      </c>
      <c r="AV656" s="13" t="s">
        <v>76</v>
      </c>
      <c r="AW656" s="13" t="s">
        <v>4</v>
      </c>
      <c r="AX656" s="13" t="s">
        <v>74</v>
      </c>
      <c r="AY656" s="142" t="s">
        <v>126</v>
      </c>
    </row>
    <row r="657" spans="2:65" s="1" customFormat="1" ht="24.2" customHeight="1" x14ac:dyDescent="0.2">
      <c r="B657" s="30"/>
      <c r="C657" s="120" t="s">
        <v>771</v>
      </c>
      <c r="D657" s="120" t="s">
        <v>128</v>
      </c>
      <c r="E657" s="121" t="s">
        <v>772</v>
      </c>
      <c r="F657" s="122" t="s">
        <v>773</v>
      </c>
      <c r="G657" s="123" t="s">
        <v>286</v>
      </c>
      <c r="H657" s="124">
        <v>278.14</v>
      </c>
      <c r="I657" s="125">
        <v>1</v>
      </c>
      <c r="J657" s="125">
        <f>ROUND(I657*H657,2)</f>
        <v>278.14</v>
      </c>
      <c r="K657" s="122" t="s">
        <v>132</v>
      </c>
      <c r="L657" s="30"/>
      <c r="M657" s="126" t="s">
        <v>17</v>
      </c>
      <c r="N657" s="127" t="s">
        <v>37</v>
      </c>
      <c r="O657" s="128">
        <v>0.45400000000000001</v>
      </c>
      <c r="P657" s="128">
        <f>O657*H657</f>
        <v>126.27556</v>
      </c>
      <c r="Q657" s="128">
        <v>0</v>
      </c>
      <c r="R657" s="128">
        <f>Q657*H657</f>
        <v>0</v>
      </c>
      <c r="S657" s="128">
        <v>0</v>
      </c>
      <c r="T657" s="129">
        <f>S657*H657</f>
        <v>0</v>
      </c>
      <c r="AR657" s="130" t="s">
        <v>239</v>
      </c>
      <c r="AT657" s="130" t="s">
        <v>128</v>
      </c>
      <c r="AU657" s="130" t="s">
        <v>76</v>
      </c>
      <c r="AY657" s="18" t="s">
        <v>126</v>
      </c>
      <c r="BE657" s="131">
        <f>IF(N657="základní",J657,0)</f>
        <v>278.14</v>
      </c>
      <c r="BF657" s="131">
        <f>IF(N657="snížená",J657,0)</f>
        <v>0</v>
      </c>
      <c r="BG657" s="131">
        <f>IF(N657="zákl. přenesená",J657,0)</f>
        <v>0</v>
      </c>
      <c r="BH657" s="131">
        <f>IF(N657="sníž. přenesená",J657,0)</f>
        <v>0</v>
      </c>
      <c r="BI657" s="131">
        <f>IF(N657="nulová",J657,0)</f>
        <v>0</v>
      </c>
      <c r="BJ657" s="18" t="s">
        <v>74</v>
      </c>
      <c r="BK657" s="131">
        <f>ROUND(I657*H657,2)</f>
        <v>278.14</v>
      </c>
      <c r="BL657" s="18" t="s">
        <v>239</v>
      </c>
      <c r="BM657" s="130" t="s">
        <v>774</v>
      </c>
    </row>
    <row r="658" spans="2:65" s="1" customFormat="1" ht="11.25" x14ac:dyDescent="0.2">
      <c r="B658" s="30"/>
      <c r="D658" s="132" t="s">
        <v>135</v>
      </c>
      <c r="F658" s="133" t="s">
        <v>775</v>
      </c>
      <c r="L658" s="30"/>
      <c r="M658" s="134"/>
      <c r="T658" s="51"/>
      <c r="AT658" s="18" t="s">
        <v>135</v>
      </c>
      <c r="AU658" s="18" t="s">
        <v>76</v>
      </c>
    </row>
    <row r="659" spans="2:65" s="12" customFormat="1" ht="11.25" x14ac:dyDescent="0.2">
      <c r="B659" s="135"/>
      <c r="D659" s="136" t="s">
        <v>137</v>
      </c>
      <c r="E659" s="137" t="s">
        <v>17</v>
      </c>
      <c r="F659" s="138" t="s">
        <v>776</v>
      </c>
      <c r="H659" s="137" t="s">
        <v>17</v>
      </c>
      <c r="L659" s="135"/>
      <c r="M659" s="139"/>
      <c r="T659" s="140"/>
      <c r="AT659" s="137" t="s">
        <v>137</v>
      </c>
      <c r="AU659" s="137" t="s">
        <v>76</v>
      </c>
      <c r="AV659" s="12" t="s">
        <v>74</v>
      </c>
      <c r="AW659" s="12" t="s">
        <v>28</v>
      </c>
      <c r="AX659" s="12" t="s">
        <v>66</v>
      </c>
      <c r="AY659" s="137" t="s">
        <v>126</v>
      </c>
    </row>
    <row r="660" spans="2:65" s="13" customFormat="1" ht="11.25" x14ac:dyDescent="0.2">
      <c r="B660" s="141"/>
      <c r="D660" s="136" t="s">
        <v>137</v>
      </c>
      <c r="E660" s="142" t="s">
        <v>17</v>
      </c>
      <c r="F660" s="143" t="s">
        <v>777</v>
      </c>
      <c r="H660" s="144">
        <v>32.4</v>
      </c>
      <c r="L660" s="141"/>
      <c r="M660" s="145"/>
      <c r="T660" s="146"/>
      <c r="AT660" s="142" t="s">
        <v>137</v>
      </c>
      <c r="AU660" s="142" t="s">
        <v>76</v>
      </c>
      <c r="AV660" s="13" t="s">
        <v>76</v>
      </c>
      <c r="AW660" s="13" t="s">
        <v>28</v>
      </c>
      <c r="AX660" s="13" t="s">
        <v>66</v>
      </c>
      <c r="AY660" s="142" t="s">
        <v>126</v>
      </c>
    </row>
    <row r="661" spans="2:65" s="12" customFormat="1" ht="11.25" x14ac:dyDescent="0.2">
      <c r="B661" s="135"/>
      <c r="D661" s="136" t="s">
        <v>137</v>
      </c>
      <c r="E661" s="137" t="s">
        <v>17</v>
      </c>
      <c r="F661" s="138" t="s">
        <v>778</v>
      </c>
      <c r="H661" s="137" t="s">
        <v>17</v>
      </c>
      <c r="L661" s="135"/>
      <c r="M661" s="139"/>
      <c r="T661" s="140"/>
      <c r="AT661" s="137" t="s">
        <v>137</v>
      </c>
      <c r="AU661" s="137" t="s">
        <v>76</v>
      </c>
      <c r="AV661" s="12" t="s">
        <v>74</v>
      </c>
      <c r="AW661" s="12" t="s">
        <v>28</v>
      </c>
      <c r="AX661" s="12" t="s">
        <v>66</v>
      </c>
      <c r="AY661" s="137" t="s">
        <v>126</v>
      </c>
    </row>
    <row r="662" spans="2:65" s="13" customFormat="1" ht="11.25" x14ac:dyDescent="0.2">
      <c r="B662" s="141"/>
      <c r="D662" s="136" t="s">
        <v>137</v>
      </c>
      <c r="E662" s="142" t="s">
        <v>17</v>
      </c>
      <c r="F662" s="143" t="s">
        <v>779</v>
      </c>
      <c r="H662" s="144">
        <v>8.4600000000000009</v>
      </c>
      <c r="L662" s="141"/>
      <c r="M662" s="145"/>
      <c r="T662" s="146"/>
      <c r="AT662" s="142" t="s">
        <v>137</v>
      </c>
      <c r="AU662" s="142" t="s">
        <v>76</v>
      </c>
      <c r="AV662" s="13" t="s">
        <v>76</v>
      </c>
      <c r="AW662" s="13" t="s">
        <v>28</v>
      </c>
      <c r="AX662" s="13" t="s">
        <v>66</v>
      </c>
      <c r="AY662" s="142" t="s">
        <v>126</v>
      </c>
    </row>
    <row r="663" spans="2:65" s="12" customFormat="1" ht="11.25" x14ac:dyDescent="0.2">
      <c r="B663" s="135"/>
      <c r="D663" s="136" t="s">
        <v>137</v>
      </c>
      <c r="E663" s="137" t="s">
        <v>17</v>
      </c>
      <c r="F663" s="138" t="s">
        <v>780</v>
      </c>
      <c r="H663" s="137" t="s">
        <v>17</v>
      </c>
      <c r="L663" s="135"/>
      <c r="M663" s="139"/>
      <c r="T663" s="140"/>
      <c r="AT663" s="137" t="s">
        <v>137</v>
      </c>
      <c r="AU663" s="137" t="s">
        <v>76</v>
      </c>
      <c r="AV663" s="12" t="s">
        <v>74</v>
      </c>
      <c r="AW663" s="12" t="s">
        <v>28</v>
      </c>
      <c r="AX663" s="12" t="s">
        <v>66</v>
      </c>
      <c r="AY663" s="137" t="s">
        <v>126</v>
      </c>
    </row>
    <row r="664" spans="2:65" s="13" customFormat="1" ht="11.25" x14ac:dyDescent="0.2">
      <c r="B664" s="141"/>
      <c r="D664" s="136" t="s">
        <v>137</v>
      </c>
      <c r="E664" s="142" t="s">
        <v>17</v>
      </c>
      <c r="F664" s="143" t="s">
        <v>781</v>
      </c>
      <c r="H664" s="144">
        <v>16.8</v>
      </c>
      <c r="L664" s="141"/>
      <c r="M664" s="145"/>
      <c r="T664" s="146"/>
      <c r="AT664" s="142" t="s">
        <v>137</v>
      </c>
      <c r="AU664" s="142" t="s">
        <v>76</v>
      </c>
      <c r="AV664" s="13" t="s">
        <v>76</v>
      </c>
      <c r="AW664" s="13" t="s">
        <v>28</v>
      </c>
      <c r="AX664" s="13" t="s">
        <v>66</v>
      </c>
      <c r="AY664" s="142" t="s">
        <v>126</v>
      </c>
    </row>
    <row r="665" spans="2:65" s="12" customFormat="1" ht="11.25" x14ac:dyDescent="0.2">
      <c r="B665" s="135"/>
      <c r="D665" s="136" t="s">
        <v>137</v>
      </c>
      <c r="E665" s="137" t="s">
        <v>17</v>
      </c>
      <c r="F665" s="138" t="s">
        <v>782</v>
      </c>
      <c r="H665" s="137" t="s">
        <v>17</v>
      </c>
      <c r="L665" s="135"/>
      <c r="M665" s="139"/>
      <c r="T665" s="140"/>
      <c r="AT665" s="137" t="s">
        <v>137</v>
      </c>
      <c r="AU665" s="137" t="s">
        <v>76</v>
      </c>
      <c r="AV665" s="12" t="s">
        <v>74</v>
      </c>
      <c r="AW665" s="12" t="s">
        <v>28</v>
      </c>
      <c r="AX665" s="12" t="s">
        <v>66</v>
      </c>
      <c r="AY665" s="137" t="s">
        <v>126</v>
      </c>
    </row>
    <row r="666" spans="2:65" s="13" customFormat="1" ht="11.25" x14ac:dyDescent="0.2">
      <c r="B666" s="141"/>
      <c r="D666" s="136" t="s">
        <v>137</v>
      </c>
      <c r="E666" s="142" t="s">
        <v>17</v>
      </c>
      <c r="F666" s="143" t="s">
        <v>783</v>
      </c>
      <c r="H666" s="144">
        <v>7.4</v>
      </c>
      <c r="L666" s="141"/>
      <c r="M666" s="145"/>
      <c r="T666" s="146"/>
      <c r="AT666" s="142" t="s">
        <v>137</v>
      </c>
      <c r="AU666" s="142" t="s">
        <v>76</v>
      </c>
      <c r="AV666" s="13" t="s">
        <v>76</v>
      </c>
      <c r="AW666" s="13" t="s">
        <v>28</v>
      </c>
      <c r="AX666" s="13" t="s">
        <v>66</v>
      </c>
      <c r="AY666" s="142" t="s">
        <v>126</v>
      </c>
    </row>
    <row r="667" spans="2:65" s="12" customFormat="1" ht="11.25" x14ac:dyDescent="0.2">
      <c r="B667" s="135"/>
      <c r="D667" s="136" t="s">
        <v>137</v>
      </c>
      <c r="E667" s="137" t="s">
        <v>17</v>
      </c>
      <c r="F667" s="138" t="s">
        <v>784</v>
      </c>
      <c r="H667" s="137" t="s">
        <v>17</v>
      </c>
      <c r="L667" s="135"/>
      <c r="M667" s="139"/>
      <c r="T667" s="140"/>
      <c r="AT667" s="137" t="s">
        <v>137</v>
      </c>
      <c r="AU667" s="137" t="s">
        <v>76</v>
      </c>
      <c r="AV667" s="12" t="s">
        <v>74</v>
      </c>
      <c r="AW667" s="12" t="s">
        <v>28</v>
      </c>
      <c r="AX667" s="12" t="s">
        <v>66</v>
      </c>
      <c r="AY667" s="137" t="s">
        <v>126</v>
      </c>
    </row>
    <row r="668" spans="2:65" s="13" customFormat="1" ht="11.25" x14ac:dyDescent="0.2">
      <c r="B668" s="141"/>
      <c r="D668" s="136" t="s">
        <v>137</v>
      </c>
      <c r="E668" s="142" t="s">
        <v>17</v>
      </c>
      <c r="F668" s="143" t="s">
        <v>785</v>
      </c>
      <c r="H668" s="144">
        <v>213.08</v>
      </c>
      <c r="L668" s="141"/>
      <c r="M668" s="145"/>
      <c r="T668" s="146"/>
      <c r="AT668" s="142" t="s">
        <v>137</v>
      </c>
      <c r="AU668" s="142" t="s">
        <v>76</v>
      </c>
      <c r="AV668" s="13" t="s">
        <v>76</v>
      </c>
      <c r="AW668" s="13" t="s">
        <v>28</v>
      </c>
      <c r="AX668" s="13" t="s">
        <v>66</v>
      </c>
      <c r="AY668" s="142" t="s">
        <v>126</v>
      </c>
    </row>
    <row r="669" spans="2:65" s="15" customFormat="1" ht="11.25" x14ac:dyDescent="0.2">
      <c r="B669" s="153"/>
      <c r="D669" s="136" t="s">
        <v>137</v>
      </c>
      <c r="E669" s="154" t="s">
        <v>17</v>
      </c>
      <c r="F669" s="155" t="s">
        <v>157</v>
      </c>
      <c r="H669" s="156">
        <v>278.14</v>
      </c>
      <c r="L669" s="153"/>
      <c r="M669" s="157"/>
      <c r="T669" s="158"/>
      <c r="AT669" s="154" t="s">
        <v>137</v>
      </c>
      <c r="AU669" s="154" t="s">
        <v>76</v>
      </c>
      <c r="AV669" s="15" t="s">
        <v>133</v>
      </c>
      <c r="AW669" s="15" t="s">
        <v>28</v>
      </c>
      <c r="AX669" s="15" t="s">
        <v>74</v>
      </c>
      <c r="AY669" s="154" t="s">
        <v>126</v>
      </c>
    </row>
    <row r="670" spans="2:65" s="1" customFormat="1" ht="16.5" customHeight="1" x14ac:dyDescent="0.2">
      <c r="B670" s="30"/>
      <c r="C670" s="159" t="s">
        <v>786</v>
      </c>
      <c r="D670" s="159" t="s">
        <v>192</v>
      </c>
      <c r="E670" s="160" t="s">
        <v>787</v>
      </c>
      <c r="F670" s="161" t="s">
        <v>788</v>
      </c>
      <c r="G670" s="162" t="s">
        <v>142</v>
      </c>
      <c r="H670" s="163">
        <v>3.544</v>
      </c>
      <c r="I670" s="164">
        <v>1</v>
      </c>
      <c r="J670" s="164">
        <f>ROUND(I670*H670,2)</f>
        <v>3.54</v>
      </c>
      <c r="K670" s="161" t="s">
        <v>132</v>
      </c>
      <c r="L670" s="165"/>
      <c r="M670" s="166" t="s">
        <v>17</v>
      </c>
      <c r="N670" s="167" t="s">
        <v>37</v>
      </c>
      <c r="O670" s="128">
        <v>0</v>
      </c>
      <c r="P670" s="128">
        <f>O670*H670</f>
        <v>0</v>
      </c>
      <c r="Q670" s="128">
        <v>0.55000000000000004</v>
      </c>
      <c r="R670" s="128">
        <f>Q670*H670</f>
        <v>1.9492000000000003</v>
      </c>
      <c r="S670" s="128">
        <v>0</v>
      </c>
      <c r="T670" s="129">
        <f>S670*H670</f>
        <v>0</v>
      </c>
      <c r="AR670" s="130" t="s">
        <v>345</v>
      </c>
      <c r="AT670" s="130" t="s">
        <v>192</v>
      </c>
      <c r="AU670" s="130" t="s">
        <v>76</v>
      </c>
      <c r="AY670" s="18" t="s">
        <v>126</v>
      </c>
      <c r="BE670" s="131">
        <f>IF(N670="základní",J670,0)</f>
        <v>3.54</v>
      </c>
      <c r="BF670" s="131">
        <f>IF(N670="snížená",J670,0)</f>
        <v>0</v>
      </c>
      <c r="BG670" s="131">
        <f>IF(N670="zákl. přenesená",J670,0)</f>
        <v>0</v>
      </c>
      <c r="BH670" s="131">
        <f>IF(N670="sníž. přenesená",J670,0)</f>
        <v>0</v>
      </c>
      <c r="BI670" s="131">
        <f>IF(N670="nulová",J670,0)</f>
        <v>0</v>
      </c>
      <c r="BJ670" s="18" t="s">
        <v>74</v>
      </c>
      <c r="BK670" s="131">
        <f>ROUND(I670*H670,2)</f>
        <v>3.54</v>
      </c>
      <c r="BL670" s="18" t="s">
        <v>239</v>
      </c>
      <c r="BM670" s="130" t="s">
        <v>789</v>
      </c>
    </row>
    <row r="671" spans="2:65" s="12" customFormat="1" ht="11.25" x14ac:dyDescent="0.2">
      <c r="B671" s="135"/>
      <c r="D671" s="136" t="s">
        <v>137</v>
      </c>
      <c r="E671" s="137" t="s">
        <v>17</v>
      </c>
      <c r="F671" s="138" t="s">
        <v>776</v>
      </c>
      <c r="H671" s="137" t="s">
        <v>17</v>
      </c>
      <c r="L671" s="135"/>
      <c r="M671" s="139"/>
      <c r="T671" s="140"/>
      <c r="AT671" s="137" t="s">
        <v>137</v>
      </c>
      <c r="AU671" s="137" t="s">
        <v>76</v>
      </c>
      <c r="AV671" s="12" t="s">
        <v>74</v>
      </c>
      <c r="AW671" s="12" t="s">
        <v>28</v>
      </c>
      <c r="AX671" s="12" t="s">
        <v>66</v>
      </c>
      <c r="AY671" s="137" t="s">
        <v>126</v>
      </c>
    </row>
    <row r="672" spans="2:65" s="13" customFormat="1" ht="11.25" x14ac:dyDescent="0.2">
      <c r="B672" s="141"/>
      <c r="D672" s="136" t="s">
        <v>137</v>
      </c>
      <c r="E672" s="142" t="s">
        <v>17</v>
      </c>
      <c r="F672" s="143" t="s">
        <v>790</v>
      </c>
      <c r="H672" s="144">
        <v>0.63500000000000001</v>
      </c>
      <c r="L672" s="141"/>
      <c r="M672" s="145"/>
      <c r="T672" s="146"/>
      <c r="AT672" s="142" t="s">
        <v>137</v>
      </c>
      <c r="AU672" s="142" t="s">
        <v>76</v>
      </c>
      <c r="AV672" s="13" t="s">
        <v>76</v>
      </c>
      <c r="AW672" s="13" t="s">
        <v>28</v>
      </c>
      <c r="AX672" s="13" t="s">
        <v>66</v>
      </c>
      <c r="AY672" s="142" t="s">
        <v>126</v>
      </c>
    </row>
    <row r="673" spans="2:65" s="12" customFormat="1" ht="11.25" x14ac:dyDescent="0.2">
      <c r="B673" s="135"/>
      <c r="D673" s="136" t="s">
        <v>137</v>
      </c>
      <c r="E673" s="137" t="s">
        <v>17</v>
      </c>
      <c r="F673" s="138" t="s">
        <v>778</v>
      </c>
      <c r="H673" s="137" t="s">
        <v>17</v>
      </c>
      <c r="L673" s="135"/>
      <c r="M673" s="139"/>
      <c r="T673" s="140"/>
      <c r="AT673" s="137" t="s">
        <v>137</v>
      </c>
      <c r="AU673" s="137" t="s">
        <v>76</v>
      </c>
      <c r="AV673" s="12" t="s">
        <v>74</v>
      </c>
      <c r="AW673" s="12" t="s">
        <v>28</v>
      </c>
      <c r="AX673" s="12" t="s">
        <v>66</v>
      </c>
      <c r="AY673" s="137" t="s">
        <v>126</v>
      </c>
    </row>
    <row r="674" spans="2:65" s="13" customFormat="1" ht="11.25" x14ac:dyDescent="0.2">
      <c r="B674" s="141"/>
      <c r="D674" s="136" t="s">
        <v>137</v>
      </c>
      <c r="E674" s="142" t="s">
        <v>17</v>
      </c>
      <c r="F674" s="143" t="s">
        <v>791</v>
      </c>
      <c r="H674" s="144">
        <v>0.16600000000000001</v>
      </c>
      <c r="L674" s="141"/>
      <c r="M674" s="145"/>
      <c r="T674" s="146"/>
      <c r="AT674" s="142" t="s">
        <v>137</v>
      </c>
      <c r="AU674" s="142" t="s">
        <v>76</v>
      </c>
      <c r="AV674" s="13" t="s">
        <v>76</v>
      </c>
      <c r="AW674" s="13" t="s">
        <v>28</v>
      </c>
      <c r="AX674" s="13" t="s">
        <v>66</v>
      </c>
      <c r="AY674" s="142" t="s">
        <v>126</v>
      </c>
    </row>
    <row r="675" spans="2:65" s="12" customFormat="1" ht="11.25" x14ac:dyDescent="0.2">
      <c r="B675" s="135"/>
      <c r="D675" s="136" t="s">
        <v>137</v>
      </c>
      <c r="E675" s="137" t="s">
        <v>17</v>
      </c>
      <c r="F675" s="138" t="s">
        <v>780</v>
      </c>
      <c r="H675" s="137" t="s">
        <v>17</v>
      </c>
      <c r="L675" s="135"/>
      <c r="M675" s="139"/>
      <c r="T675" s="140"/>
      <c r="AT675" s="137" t="s">
        <v>137</v>
      </c>
      <c r="AU675" s="137" t="s">
        <v>76</v>
      </c>
      <c r="AV675" s="12" t="s">
        <v>74</v>
      </c>
      <c r="AW675" s="12" t="s">
        <v>28</v>
      </c>
      <c r="AX675" s="12" t="s">
        <v>66</v>
      </c>
      <c r="AY675" s="137" t="s">
        <v>126</v>
      </c>
    </row>
    <row r="676" spans="2:65" s="13" customFormat="1" ht="11.25" x14ac:dyDescent="0.2">
      <c r="B676" s="141"/>
      <c r="D676" s="136" t="s">
        <v>137</v>
      </c>
      <c r="E676" s="142" t="s">
        <v>17</v>
      </c>
      <c r="F676" s="143" t="s">
        <v>792</v>
      </c>
      <c r="H676" s="144">
        <v>0.32900000000000001</v>
      </c>
      <c r="L676" s="141"/>
      <c r="M676" s="145"/>
      <c r="T676" s="146"/>
      <c r="AT676" s="142" t="s">
        <v>137</v>
      </c>
      <c r="AU676" s="142" t="s">
        <v>76</v>
      </c>
      <c r="AV676" s="13" t="s">
        <v>76</v>
      </c>
      <c r="AW676" s="13" t="s">
        <v>28</v>
      </c>
      <c r="AX676" s="13" t="s">
        <v>66</v>
      </c>
      <c r="AY676" s="142" t="s">
        <v>126</v>
      </c>
    </row>
    <row r="677" spans="2:65" s="12" customFormat="1" ht="11.25" x14ac:dyDescent="0.2">
      <c r="B677" s="135"/>
      <c r="D677" s="136" t="s">
        <v>137</v>
      </c>
      <c r="E677" s="137" t="s">
        <v>17</v>
      </c>
      <c r="F677" s="138" t="s">
        <v>793</v>
      </c>
      <c r="H677" s="137" t="s">
        <v>17</v>
      </c>
      <c r="L677" s="135"/>
      <c r="M677" s="139"/>
      <c r="T677" s="140"/>
      <c r="AT677" s="137" t="s">
        <v>137</v>
      </c>
      <c r="AU677" s="137" t="s">
        <v>76</v>
      </c>
      <c r="AV677" s="12" t="s">
        <v>74</v>
      </c>
      <c r="AW677" s="12" t="s">
        <v>28</v>
      </c>
      <c r="AX677" s="12" t="s">
        <v>66</v>
      </c>
      <c r="AY677" s="137" t="s">
        <v>126</v>
      </c>
    </row>
    <row r="678" spans="2:65" s="13" customFormat="1" ht="11.25" x14ac:dyDescent="0.2">
      <c r="B678" s="141"/>
      <c r="D678" s="136" t="s">
        <v>137</v>
      </c>
      <c r="E678" s="142" t="s">
        <v>17</v>
      </c>
      <c r="F678" s="143" t="s">
        <v>794</v>
      </c>
      <c r="H678" s="144">
        <v>0.14499999999999999</v>
      </c>
      <c r="L678" s="141"/>
      <c r="M678" s="145"/>
      <c r="T678" s="146"/>
      <c r="AT678" s="142" t="s">
        <v>137</v>
      </c>
      <c r="AU678" s="142" t="s">
        <v>76</v>
      </c>
      <c r="AV678" s="13" t="s">
        <v>76</v>
      </c>
      <c r="AW678" s="13" t="s">
        <v>28</v>
      </c>
      <c r="AX678" s="13" t="s">
        <v>66</v>
      </c>
      <c r="AY678" s="142" t="s">
        <v>126</v>
      </c>
    </row>
    <row r="679" spans="2:65" s="12" customFormat="1" ht="11.25" x14ac:dyDescent="0.2">
      <c r="B679" s="135"/>
      <c r="D679" s="136" t="s">
        <v>137</v>
      </c>
      <c r="E679" s="137" t="s">
        <v>17</v>
      </c>
      <c r="F679" s="138" t="s">
        <v>784</v>
      </c>
      <c r="H679" s="137" t="s">
        <v>17</v>
      </c>
      <c r="L679" s="135"/>
      <c r="M679" s="139"/>
      <c r="T679" s="140"/>
      <c r="AT679" s="137" t="s">
        <v>137</v>
      </c>
      <c r="AU679" s="137" t="s">
        <v>76</v>
      </c>
      <c r="AV679" s="12" t="s">
        <v>74</v>
      </c>
      <c r="AW679" s="12" t="s">
        <v>28</v>
      </c>
      <c r="AX679" s="12" t="s">
        <v>66</v>
      </c>
      <c r="AY679" s="137" t="s">
        <v>126</v>
      </c>
    </row>
    <row r="680" spans="2:65" s="13" customFormat="1" ht="11.25" x14ac:dyDescent="0.2">
      <c r="B680" s="141"/>
      <c r="D680" s="136" t="s">
        <v>137</v>
      </c>
      <c r="E680" s="142" t="s">
        <v>17</v>
      </c>
      <c r="F680" s="143" t="s">
        <v>795</v>
      </c>
      <c r="H680" s="144">
        <v>1.8069999999999999</v>
      </c>
      <c r="L680" s="141"/>
      <c r="M680" s="145"/>
      <c r="T680" s="146"/>
      <c r="AT680" s="142" t="s">
        <v>137</v>
      </c>
      <c r="AU680" s="142" t="s">
        <v>76</v>
      </c>
      <c r="AV680" s="13" t="s">
        <v>76</v>
      </c>
      <c r="AW680" s="13" t="s">
        <v>28</v>
      </c>
      <c r="AX680" s="13" t="s">
        <v>66</v>
      </c>
      <c r="AY680" s="142" t="s">
        <v>126</v>
      </c>
    </row>
    <row r="681" spans="2:65" s="15" customFormat="1" ht="11.25" x14ac:dyDescent="0.2">
      <c r="B681" s="153"/>
      <c r="D681" s="136" t="s">
        <v>137</v>
      </c>
      <c r="E681" s="154" t="s">
        <v>17</v>
      </c>
      <c r="F681" s="155" t="s">
        <v>157</v>
      </c>
      <c r="H681" s="156">
        <v>3.0819999999999999</v>
      </c>
      <c r="L681" s="153"/>
      <c r="M681" s="157"/>
      <c r="T681" s="158"/>
      <c r="AT681" s="154" t="s">
        <v>137</v>
      </c>
      <c r="AU681" s="154" t="s">
        <v>76</v>
      </c>
      <c r="AV681" s="15" t="s">
        <v>133</v>
      </c>
      <c r="AW681" s="15" t="s">
        <v>28</v>
      </c>
      <c r="AX681" s="15" t="s">
        <v>74</v>
      </c>
      <c r="AY681" s="154" t="s">
        <v>126</v>
      </c>
    </row>
    <row r="682" spans="2:65" s="13" customFormat="1" ht="11.25" x14ac:dyDescent="0.2">
      <c r="B682" s="141"/>
      <c r="D682" s="136" t="s">
        <v>137</v>
      </c>
      <c r="F682" s="143" t="s">
        <v>796</v>
      </c>
      <c r="H682" s="144">
        <v>3.544</v>
      </c>
      <c r="L682" s="141"/>
      <c r="M682" s="145"/>
      <c r="T682" s="146"/>
      <c r="AT682" s="142" t="s">
        <v>137</v>
      </c>
      <c r="AU682" s="142" t="s">
        <v>76</v>
      </c>
      <c r="AV682" s="13" t="s">
        <v>76</v>
      </c>
      <c r="AW682" s="13" t="s">
        <v>4</v>
      </c>
      <c r="AX682" s="13" t="s">
        <v>74</v>
      </c>
      <c r="AY682" s="142" t="s">
        <v>126</v>
      </c>
    </row>
    <row r="683" spans="2:65" s="1" customFormat="1" ht="16.5" customHeight="1" x14ac:dyDescent="0.2">
      <c r="B683" s="30"/>
      <c r="C683" s="159" t="s">
        <v>797</v>
      </c>
      <c r="D683" s="159" t="s">
        <v>192</v>
      </c>
      <c r="E683" s="160" t="s">
        <v>798</v>
      </c>
      <c r="F683" s="161" t="s">
        <v>799</v>
      </c>
      <c r="G683" s="162" t="s">
        <v>142</v>
      </c>
      <c r="H683" s="163">
        <v>2.3319999999999999</v>
      </c>
      <c r="I683" s="164">
        <v>1</v>
      </c>
      <c r="J683" s="164">
        <f>ROUND(I683*H683,2)</f>
        <v>2.33</v>
      </c>
      <c r="K683" s="161" t="s">
        <v>132</v>
      </c>
      <c r="L683" s="165"/>
      <c r="M683" s="166" t="s">
        <v>17</v>
      </c>
      <c r="N683" s="167" t="s">
        <v>37</v>
      </c>
      <c r="O683" s="128">
        <v>0</v>
      </c>
      <c r="P683" s="128">
        <f>O683*H683</f>
        <v>0</v>
      </c>
      <c r="Q683" s="128">
        <v>0.55000000000000004</v>
      </c>
      <c r="R683" s="128">
        <f>Q683*H683</f>
        <v>1.2826</v>
      </c>
      <c r="S683" s="128">
        <v>0</v>
      </c>
      <c r="T683" s="129">
        <f>S683*H683</f>
        <v>0</v>
      </c>
      <c r="AR683" s="130" t="s">
        <v>345</v>
      </c>
      <c r="AT683" s="130" t="s">
        <v>192</v>
      </c>
      <c r="AU683" s="130" t="s">
        <v>76</v>
      </c>
      <c r="AY683" s="18" t="s">
        <v>126</v>
      </c>
      <c r="BE683" s="131">
        <f>IF(N683="základní",J683,0)</f>
        <v>2.33</v>
      </c>
      <c r="BF683" s="131">
        <f>IF(N683="snížená",J683,0)</f>
        <v>0</v>
      </c>
      <c r="BG683" s="131">
        <f>IF(N683="zákl. přenesená",J683,0)</f>
        <v>0</v>
      </c>
      <c r="BH683" s="131">
        <f>IF(N683="sníž. přenesená",J683,0)</f>
        <v>0</v>
      </c>
      <c r="BI683" s="131">
        <f>IF(N683="nulová",J683,0)</f>
        <v>0</v>
      </c>
      <c r="BJ683" s="18" t="s">
        <v>74</v>
      </c>
      <c r="BK683" s="131">
        <f>ROUND(I683*H683,2)</f>
        <v>2.33</v>
      </c>
      <c r="BL683" s="18" t="s">
        <v>239</v>
      </c>
      <c r="BM683" s="130" t="s">
        <v>800</v>
      </c>
    </row>
    <row r="684" spans="2:65" s="12" customFormat="1" ht="11.25" x14ac:dyDescent="0.2">
      <c r="B684" s="135"/>
      <c r="D684" s="136" t="s">
        <v>137</v>
      </c>
      <c r="E684" s="137" t="s">
        <v>17</v>
      </c>
      <c r="F684" s="138" t="s">
        <v>784</v>
      </c>
      <c r="H684" s="137" t="s">
        <v>17</v>
      </c>
      <c r="L684" s="135"/>
      <c r="M684" s="139"/>
      <c r="T684" s="140"/>
      <c r="AT684" s="137" t="s">
        <v>137</v>
      </c>
      <c r="AU684" s="137" t="s">
        <v>76</v>
      </c>
      <c r="AV684" s="12" t="s">
        <v>74</v>
      </c>
      <c r="AW684" s="12" t="s">
        <v>28</v>
      </c>
      <c r="AX684" s="12" t="s">
        <v>66</v>
      </c>
      <c r="AY684" s="137" t="s">
        <v>126</v>
      </c>
    </row>
    <row r="685" spans="2:65" s="13" customFormat="1" ht="11.25" x14ac:dyDescent="0.2">
      <c r="B685" s="141"/>
      <c r="D685" s="136" t="s">
        <v>137</v>
      </c>
      <c r="E685" s="142" t="s">
        <v>17</v>
      </c>
      <c r="F685" s="143" t="s">
        <v>801</v>
      </c>
      <c r="H685" s="144">
        <v>2.028</v>
      </c>
      <c r="L685" s="141"/>
      <c r="M685" s="145"/>
      <c r="T685" s="146"/>
      <c r="AT685" s="142" t="s">
        <v>137</v>
      </c>
      <c r="AU685" s="142" t="s">
        <v>76</v>
      </c>
      <c r="AV685" s="13" t="s">
        <v>76</v>
      </c>
      <c r="AW685" s="13" t="s">
        <v>28</v>
      </c>
      <c r="AX685" s="13" t="s">
        <v>74</v>
      </c>
      <c r="AY685" s="142" t="s">
        <v>126</v>
      </c>
    </row>
    <row r="686" spans="2:65" s="13" customFormat="1" ht="11.25" x14ac:dyDescent="0.2">
      <c r="B686" s="141"/>
      <c r="D686" s="136" t="s">
        <v>137</v>
      </c>
      <c r="F686" s="143" t="s">
        <v>802</v>
      </c>
      <c r="H686" s="144">
        <v>2.3319999999999999</v>
      </c>
      <c r="L686" s="141"/>
      <c r="M686" s="145"/>
      <c r="T686" s="146"/>
      <c r="AT686" s="142" t="s">
        <v>137</v>
      </c>
      <c r="AU686" s="142" t="s">
        <v>76</v>
      </c>
      <c r="AV686" s="13" t="s">
        <v>76</v>
      </c>
      <c r="AW686" s="13" t="s">
        <v>4</v>
      </c>
      <c r="AX686" s="13" t="s">
        <v>74</v>
      </c>
      <c r="AY686" s="142" t="s">
        <v>126</v>
      </c>
    </row>
    <row r="687" spans="2:65" s="1" customFormat="1" ht="24.2" customHeight="1" x14ac:dyDescent="0.2">
      <c r="B687" s="30"/>
      <c r="C687" s="120" t="s">
        <v>803</v>
      </c>
      <c r="D687" s="120" t="s">
        <v>128</v>
      </c>
      <c r="E687" s="121" t="s">
        <v>804</v>
      </c>
      <c r="F687" s="122" t="s">
        <v>805</v>
      </c>
      <c r="G687" s="123" t="s">
        <v>286</v>
      </c>
      <c r="H687" s="124">
        <v>16.2</v>
      </c>
      <c r="I687" s="125">
        <v>1</v>
      </c>
      <c r="J687" s="125">
        <f>ROUND(I687*H687,2)</f>
        <v>16.2</v>
      </c>
      <c r="K687" s="122" t="s">
        <v>132</v>
      </c>
      <c r="L687" s="30"/>
      <c r="M687" s="126" t="s">
        <v>17</v>
      </c>
      <c r="N687" s="127" t="s">
        <v>37</v>
      </c>
      <c r="O687" s="128">
        <v>0.57499999999999996</v>
      </c>
      <c r="P687" s="128">
        <f>O687*H687</f>
        <v>9.3149999999999995</v>
      </c>
      <c r="Q687" s="128">
        <v>0</v>
      </c>
      <c r="R687" s="128">
        <f>Q687*H687</f>
        <v>0</v>
      </c>
      <c r="S687" s="128">
        <v>0</v>
      </c>
      <c r="T687" s="129">
        <f>S687*H687</f>
        <v>0</v>
      </c>
      <c r="AR687" s="130" t="s">
        <v>239</v>
      </c>
      <c r="AT687" s="130" t="s">
        <v>128</v>
      </c>
      <c r="AU687" s="130" t="s">
        <v>76</v>
      </c>
      <c r="AY687" s="18" t="s">
        <v>126</v>
      </c>
      <c r="BE687" s="131">
        <f>IF(N687="základní",J687,0)</f>
        <v>16.2</v>
      </c>
      <c r="BF687" s="131">
        <f>IF(N687="snížená",J687,0)</f>
        <v>0</v>
      </c>
      <c r="BG687" s="131">
        <f>IF(N687="zákl. přenesená",J687,0)</f>
        <v>0</v>
      </c>
      <c r="BH687" s="131">
        <f>IF(N687="sníž. přenesená",J687,0)</f>
        <v>0</v>
      </c>
      <c r="BI687" s="131">
        <f>IF(N687="nulová",J687,0)</f>
        <v>0</v>
      </c>
      <c r="BJ687" s="18" t="s">
        <v>74</v>
      </c>
      <c r="BK687" s="131">
        <f>ROUND(I687*H687,2)</f>
        <v>16.2</v>
      </c>
      <c r="BL687" s="18" t="s">
        <v>239</v>
      </c>
      <c r="BM687" s="130" t="s">
        <v>806</v>
      </c>
    </row>
    <row r="688" spans="2:65" s="1" customFormat="1" ht="11.25" x14ac:dyDescent="0.2">
      <c r="B688" s="30"/>
      <c r="D688" s="132" t="s">
        <v>135</v>
      </c>
      <c r="F688" s="133" t="s">
        <v>807</v>
      </c>
      <c r="L688" s="30"/>
      <c r="M688" s="134"/>
      <c r="T688" s="51"/>
      <c r="AT688" s="18" t="s">
        <v>135</v>
      </c>
      <c r="AU688" s="18" t="s">
        <v>76</v>
      </c>
    </row>
    <row r="689" spans="2:65" s="12" customFormat="1" ht="11.25" x14ac:dyDescent="0.2">
      <c r="B689" s="135"/>
      <c r="D689" s="136" t="s">
        <v>137</v>
      </c>
      <c r="E689" s="137" t="s">
        <v>17</v>
      </c>
      <c r="F689" s="138" t="s">
        <v>808</v>
      </c>
      <c r="H689" s="137" t="s">
        <v>17</v>
      </c>
      <c r="L689" s="135"/>
      <c r="M689" s="139"/>
      <c r="T689" s="140"/>
      <c r="AT689" s="137" t="s">
        <v>137</v>
      </c>
      <c r="AU689" s="137" t="s">
        <v>76</v>
      </c>
      <c r="AV689" s="12" t="s">
        <v>74</v>
      </c>
      <c r="AW689" s="12" t="s">
        <v>28</v>
      </c>
      <c r="AX689" s="12" t="s">
        <v>66</v>
      </c>
      <c r="AY689" s="137" t="s">
        <v>126</v>
      </c>
    </row>
    <row r="690" spans="2:65" s="13" customFormat="1" ht="11.25" x14ac:dyDescent="0.2">
      <c r="B690" s="141"/>
      <c r="D690" s="136" t="s">
        <v>137</v>
      </c>
      <c r="E690" s="142" t="s">
        <v>17</v>
      </c>
      <c r="F690" s="143" t="s">
        <v>809</v>
      </c>
      <c r="H690" s="144">
        <v>16.2</v>
      </c>
      <c r="L690" s="141"/>
      <c r="M690" s="145"/>
      <c r="T690" s="146"/>
      <c r="AT690" s="142" t="s">
        <v>137</v>
      </c>
      <c r="AU690" s="142" t="s">
        <v>76</v>
      </c>
      <c r="AV690" s="13" t="s">
        <v>76</v>
      </c>
      <c r="AW690" s="13" t="s">
        <v>28</v>
      </c>
      <c r="AX690" s="13" t="s">
        <v>74</v>
      </c>
      <c r="AY690" s="142" t="s">
        <v>126</v>
      </c>
    </row>
    <row r="691" spans="2:65" s="1" customFormat="1" ht="16.5" customHeight="1" x14ac:dyDescent="0.2">
      <c r="B691" s="30"/>
      <c r="C691" s="159" t="s">
        <v>810</v>
      </c>
      <c r="D691" s="159" t="s">
        <v>192</v>
      </c>
      <c r="E691" s="160" t="s">
        <v>811</v>
      </c>
      <c r="F691" s="161" t="s">
        <v>812</v>
      </c>
      <c r="G691" s="162" t="s">
        <v>142</v>
      </c>
      <c r="H691" s="163">
        <v>0.46899999999999997</v>
      </c>
      <c r="I691" s="164">
        <v>1</v>
      </c>
      <c r="J691" s="164">
        <f>ROUND(I691*H691,2)</f>
        <v>0.47</v>
      </c>
      <c r="K691" s="161" t="s">
        <v>132</v>
      </c>
      <c r="L691" s="165"/>
      <c r="M691" s="166" t="s">
        <v>17</v>
      </c>
      <c r="N691" s="167" t="s">
        <v>37</v>
      </c>
      <c r="O691" s="128">
        <v>0</v>
      </c>
      <c r="P691" s="128">
        <f>O691*H691</f>
        <v>0</v>
      </c>
      <c r="Q691" s="128">
        <v>0.55000000000000004</v>
      </c>
      <c r="R691" s="128">
        <f>Q691*H691</f>
        <v>0.25795000000000001</v>
      </c>
      <c r="S691" s="128">
        <v>0</v>
      </c>
      <c r="T691" s="129">
        <f>S691*H691</f>
        <v>0</v>
      </c>
      <c r="AR691" s="130" t="s">
        <v>345</v>
      </c>
      <c r="AT691" s="130" t="s">
        <v>192</v>
      </c>
      <c r="AU691" s="130" t="s">
        <v>76</v>
      </c>
      <c r="AY691" s="18" t="s">
        <v>126</v>
      </c>
      <c r="BE691" s="131">
        <f>IF(N691="základní",J691,0)</f>
        <v>0.47</v>
      </c>
      <c r="BF691" s="131">
        <f>IF(N691="snížená",J691,0)</f>
        <v>0</v>
      </c>
      <c r="BG691" s="131">
        <f>IF(N691="zákl. přenesená",J691,0)</f>
        <v>0</v>
      </c>
      <c r="BH691" s="131">
        <f>IF(N691="sníž. přenesená",J691,0)</f>
        <v>0</v>
      </c>
      <c r="BI691" s="131">
        <f>IF(N691="nulová",J691,0)</f>
        <v>0</v>
      </c>
      <c r="BJ691" s="18" t="s">
        <v>74</v>
      </c>
      <c r="BK691" s="131">
        <f>ROUND(I691*H691,2)</f>
        <v>0.47</v>
      </c>
      <c r="BL691" s="18" t="s">
        <v>239</v>
      </c>
      <c r="BM691" s="130" t="s">
        <v>813</v>
      </c>
    </row>
    <row r="692" spans="2:65" s="12" customFormat="1" ht="11.25" x14ac:dyDescent="0.2">
      <c r="B692" s="135"/>
      <c r="D692" s="136" t="s">
        <v>137</v>
      </c>
      <c r="E692" s="137" t="s">
        <v>17</v>
      </c>
      <c r="F692" s="138" t="s">
        <v>808</v>
      </c>
      <c r="H692" s="137" t="s">
        <v>17</v>
      </c>
      <c r="L692" s="135"/>
      <c r="M692" s="139"/>
      <c r="T692" s="140"/>
      <c r="AT692" s="137" t="s">
        <v>137</v>
      </c>
      <c r="AU692" s="137" t="s">
        <v>76</v>
      </c>
      <c r="AV692" s="12" t="s">
        <v>74</v>
      </c>
      <c r="AW692" s="12" t="s">
        <v>28</v>
      </c>
      <c r="AX692" s="12" t="s">
        <v>66</v>
      </c>
      <c r="AY692" s="137" t="s">
        <v>126</v>
      </c>
    </row>
    <row r="693" spans="2:65" s="13" customFormat="1" ht="11.25" x14ac:dyDescent="0.2">
      <c r="B693" s="141"/>
      <c r="D693" s="136" t="s">
        <v>137</v>
      </c>
      <c r="E693" s="142" t="s">
        <v>17</v>
      </c>
      <c r="F693" s="143" t="s">
        <v>814</v>
      </c>
      <c r="H693" s="144">
        <v>0.40799999999999997</v>
      </c>
      <c r="L693" s="141"/>
      <c r="M693" s="145"/>
      <c r="T693" s="146"/>
      <c r="AT693" s="142" t="s">
        <v>137</v>
      </c>
      <c r="AU693" s="142" t="s">
        <v>76</v>
      </c>
      <c r="AV693" s="13" t="s">
        <v>76</v>
      </c>
      <c r="AW693" s="13" t="s">
        <v>28</v>
      </c>
      <c r="AX693" s="13" t="s">
        <v>74</v>
      </c>
      <c r="AY693" s="142" t="s">
        <v>126</v>
      </c>
    </row>
    <row r="694" spans="2:65" s="13" customFormat="1" ht="11.25" x14ac:dyDescent="0.2">
      <c r="B694" s="141"/>
      <c r="D694" s="136" t="s">
        <v>137</v>
      </c>
      <c r="F694" s="143" t="s">
        <v>815</v>
      </c>
      <c r="H694" s="144">
        <v>0.46899999999999997</v>
      </c>
      <c r="L694" s="141"/>
      <c r="M694" s="145"/>
      <c r="T694" s="146"/>
      <c r="AT694" s="142" t="s">
        <v>137</v>
      </c>
      <c r="AU694" s="142" t="s">
        <v>76</v>
      </c>
      <c r="AV694" s="13" t="s">
        <v>76</v>
      </c>
      <c r="AW694" s="13" t="s">
        <v>4</v>
      </c>
      <c r="AX694" s="13" t="s">
        <v>74</v>
      </c>
      <c r="AY694" s="142" t="s">
        <v>126</v>
      </c>
    </row>
    <row r="695" spans="2:65" s="1" customFormat="1" ht="21.75" customHeight="1" x14ac:dyDescent="0.2">
      <c r="B695" s="30"/>
      <c r="C695" s="120" t="s">
        <v>816</v>
      </c>
      <c r="D695" s="120" t="s">
        <v>128</v>
      </c>
      <c r="E695" s="121" t="s">
        <v>817</v>
      </c>
      <c r="F695" s="122" t="s">
        <v>818</v>
      </c>
      <c r="G695" s="123" t="s">
        <v>131</v>
      </c>
      <c r="H695" s="124">
        <v>201.756</v>
      </c>
      <c r="I695" s="125">
        <v>1</v>
      </c>
      <c r="J695" s="125">
        <f>ROUND(I695*H695,2)</f>
        <v>201.76</v>
      </c>
      <c r="K695" s="122" t="s">
        <v>132</v>
      </c>
      <c r="L695" s="30"/>
      <c r="M695" s="126" t="s">
        <v>17</v>
      </c>
      <c r="N695" s="127" t="s">
        <v>37</v>
      </c>
      <c r="O695" s="128">
        <v>0.13500000000000001</v>
      </c>
      <c r="P695" s="128">
        <f>O695*H695</f>
        <v>27.237060000000003</v>
      </c>
      <c r="Q695" s="128">
        <v>0</v>
      </c>
      <c r="R695" s="128">
        <f>Q695*H695</f>
        <v>0</v>
      </c>
      <c r="S695" s="128">
        <v>0</v>
      </c>
      <c r="T695" s="129">
        <f>S695*H695</f>
        <v>0</v>
      </c>
      <c r="AR695" s="130" t="s">
        <v>239</v>
      </c>
      <c r="AT695" s="130" t="s">
        <v>128</v>
      </c>
      <c r="AU695" s="130" t="s">
        <v>76</v>
      </c>
      <c r="AY695" s="18" t="s">
        <v>126</v>
      </c>
      <c r="BE695" s="131">
        <f>IF(N695="základní",J695,0)</f>
        <v>201.76</v>
      </c>
      <c r="BF695" s="131">
        <f>IF(N695="snížená",J695,0)</f>
        <v>0</v>
      </c>
      <c r="BG695" s="131">
        <f>IF(N695="zákl. přenesená",J695,0)</f>
        <v>0</v>
      </c>
      <c r="BH695" s="131">
        <f>IF(N695="sníž. přenesená",J695,0)</f>
        <v>0</v>
      </c>
      <c r="BI695" s="131">
        <f>IF(N695="nulová",J695,0)</f>
        <v>0</v>
      </c>
      <c r="BJ695" s="18" t="s">
        <v>74</v>
      </c>
      <c r="BK695" s="131">
        <f>ROUND(I695*H695,2)</f>
        <v>201.76</v>
      </c>
      <c r="BL695" s="18" t="s">
        <v>239</v>
      </c>
      <c r="BM695" s="130" t="s">
        <v>819</v>
      </c>
    </row>
    <row r="696" spans="2:65" s="1" customFormat="1" ht="11.25" x14ac:dyDescent="0.2">
      <c r="B696" s="30"/>
      <c r="D696" s="132" t="s">
        <v>135</v>
      </c>
      <c r="F696" s="133" t="s">
        <v>820</v>
      </c>
      <c r="L696" s="30"/>
      <c r="M696" s="134"/>
      <c r="T696" s="51"/>
      <c r="AT696" s="18" t="s">
        <v>135</v>
      </c>
      <c r="AU696" s="18" t="s">
        <v>76</v>
      </c>
    </row>
    <row r="697" spans="2:65" s="13" customFormat="1" ht="11.25" x14ac:dyDescent="0.2">
      <c r="B697" s="141"/>
      <c r="D697" s="136" t="s">
        <v>137</v>
      </c>
      <c r="E697" s="142" t="s">
        <v>17</v>
      </c>
      <c r="F697" s="143" t="s">
        <v>821</v>
      </c>
      <c r="H697" s="144">
        <v>74.745000000000005</v>
      </c>
      <c r="L697" s="141"/>
      <c r="M697" s="145"/>
      <c r="T697" s="146"/>
      <c r="AT697" s="142" t="s">
        <v>137</v>
      </c>
      <c r="AU697" s="142" t="s">
        <v>76</v>
      </c>
      <c r="AV697" s="13" t="s">
        <v>76</v>
      </c>
      <c r="AW697" s="13" t="s">
        <v>28</v>
      </c>
      <c r="AX697" s="13" t="s">
        <v>66</v>
      </c>
      <c r="AY697" s="142" t="s">
        <v>126</v>
      </c>
    </row>
    <row r="698" spans="2:65" s="13" customFormat="1" ht="11.25" x14ac:dyDescent="0.2">
      <c r="B698" s="141"/>
      <c r="D698" s="136" t="s">
        <v>137</v>
      </c>
      <c r="E698" s="142" t="s">
        <v>17</v>
      </c>
      <c r="F698" s="143" t="s">
        <v>822</v>
      </c>
      <c r="H698" s="144">
        <v>110.393</v>
      </c>
      <c r="L698" s="141"/>
      <c r="M698" s="145"/>
      <c r="T698" s="146"/>
      <c r="AT698" s="142" t="s">
        <v>137</v>
      </c>
      <c r="AU698" s="142" t="s">
        <v>76</v>
      </c>
      <c r="AV698" s="13" t="s">
        <v>76</v>
      </c>
      <c r="AW698" s="13" t="s">
        <v>28</v>
      </c>
      <c r="AX698" s="13" t="s">
        <v>66</v>
      </c>
      <c r="AY698" s="142" t="s">
        <v>126</v>
      </c>
    </row>
    <row r="699" spans="2:65" s="13" customFormat="1" ht="11.25" x14ac:dyDescent="0.2">
      <c r="B699" s="141"/>
      <c r="D699" s="136" t="s">
        <v>137</v>
      </c>
      <c r="E699" s="142" t="s">
        <v>17</v>
      </c>
      <c r="F699" s="143" t="s">
        <v>823</v>
      </c>
      <c r="H699" s="144">
        <v>16.617999999999999</v>
      </c>
      <c r="L699" s="141"/>
      <c r="M699" s="145"/>
      <c r="T699" s="146"/>
      <c r="AT699" s="142" t="s">
        <v>137</v>
      </c>
      <c r="AU699" s="142" t="s">
        <v>76</v>
      </c>
      <c r="AV699" s="13" t="s">
        <v>76</v>
      </c>
      <c r="AW699" s="13" t="s">
        <v>28</v>
      </c>
      <c r="AX699" s="13" t="s">
        <v>66</v>
      </c>
      <c r="AY699" s="142" t="s">
        <v>126</v>
      </c>
    </row>
    <row r="700" spans="2:65" s="15" customFormat="1" ht="11.25" x14ac:dyDescent="0.2">
      <c r="B700" s="153"/>
      <c r="D700" s="136" t="s">
        <v>137</v>
      </c>
      <c r="E700" s="154" t="s">
        <v>17</v>
      </c>
      <c r="F700" s="155" t="s">
        <v>157</v>
      </c>
      <c r="H700" s="156">
        <v>201.756</v>
      </c>
      <c r="L700" s="153"/>
      <c r="M700" s="157"/>
      <c r="T700" s="158"/>
      <c r="AT700" s="154" t="s">
        <v>137</v>
      </c>
      <c r="AU700" s="154" t="s">
        <v>76</v>
      </c>
      <c r="AV700" s="15" t="s">
        <v>133</v>
      </c>
      <c r="AW700" s="15" t="s">
        <v>28</v>
      </c>
      <c r="AX700" s="15" t="s">
        <v>74</v>
      </c>
      <c r="AY700" s="154" t="s">
        <v>126</v>
      </c>
    </row>
    <row r="701" spans="2:65" s="1" customFormat="1" ht="16.5" customHeight="1" x14ac:dyDescent="0.2">
      <c r="B701" s="30"/>
      <c r="C701" s="159" t="s">
        <v>824</v>
      </c>
      <c r="D701" s="159" t="s">
        <v>192</v>
      </c>
      <c r="E701" s="160" t="s">
        <v>825</v>
      </c>
      <c r="F701" s="161" t="s">
        <v>826</v>
      </c>
      <c r="G701" s="162" t="s">
        <v>142</v>
      </c>
      <c r="H701" s="163">
        <v>1.74</v>
      </c>
      <c r="I701" s="164">
        <v>1</v>
      </c>
      <c r="J701" s="164">
        <f>ROUND(I701*H701,2)</f>
        <v>1.74</v>
      </c>
      <c r="K701" s="161" t="s">
        <v>132</v>
      </c>
      <c r="L701" s="165"/>
      <c r="M701" s="166" t="s">
        <v>17</v>
      </c>
      <c r="N701" s="167" t="s">
        <v>37</v>
      </c>
      <c r="O701" s="128">
        <v>0</v>
      </c>
      <c r="P701" s="128">
        <f>O701*H701</f>
        <v>0</v>
      </c>
      <c r="Q701" s="128">
        <v>0.55000000000000004</v>
      </c>
      <c r="R701" s="128">
        <f>Q701*H701</f>
        <v>0.95700000000000007</v>
      </c>
      <c r="S701" s="128">
        <v>0</v>
      </c>
      <c r="T701" s="129">
        <f>S701*H701</f>
        <v>0</v>
      </c>
      <c r="AR701" s="130" t="s">
        <v>345</v>
      </c>
      <c r="AT701" s="130" t="s">
        <v>192</v>
      </c>
      <c r="AU701" s="130" t="s">
        <v>76</v>
      </c>
      <c r="AY701" s="18" t="s">
        <v>126</v>
      </c>
      <c r="BE701" s="131">
        <f>IF(N701="základní",J701,0)</f>
        <v>1.74</v>
      </c>
      <c r="BF701" s="131">
        <f>IF(N701="snížená",J701,0)</f>
        <v>0</v>
      </c>
      <c r="BG701" s="131">
        <f>IF(N701="zákl. přenesená",J701,0)</f>
        <v>0</v>
      </c>
      <c r="BH701" s="131">
        <f>IF(N701="sníž. přenesená",J701,0)</f>
        <v>0</v>
      </c>
      <c r="BI701" s="131">
        <f>IF(N701="nulová",J701,0)</f>
        <v>0</v>
      </c>
      <c r="BJ701" s="18" t="s">
        <v>74</v>
      </c>
      <c r="BK701" s="131">
        <f>ROUND(I701*H701,2)</f>
        <v>1.74</v>
      </c>
      <c r="BL701" s="18" t="s">
        <v>239</v>
      </c>
      <c r="BM701" s="130" t="s">
        <v>827</v>
      </c>
    </row>
    <row r="702" spans="2:65" s="13" customFormat="1" ht="11.25" x14ac:dyDescent="0.2">
      <c r="B702" s="141"/>
      <c r="D702" s="136" t="s">
        <v>137</v>
      </c>
      <c r="E702" s="142" t="s">
        <v>17</v>
      </c>
      <c r="F702" s="143" t="s">
        <v>828</v>
      </c>
      <c r="H702" s="144">
        <v>1.5129999999999999</v>
      </c>
      <c r="L702" s="141"/>
      <c r="M702" s="145"/>
      <c r="T702" s="146"/>
      <c r="AT702" s="142" t="s">
        <v>137</v>
      </c>
      <c r="AU702" s="142" t="s">
        <v>76</v>
      </c>
      <c r="AV702" s="13" t="s">
        <v>76</v>
      </c>
      <c r="AW702" s="13" t="s">
        <v>28</v>
      </c>
      <c r="AX702" s="13" t="s">
        <v>74</v>
      </c>
      <c r="AY702" s="142" t="s">
        <v>126</v>
      </c>
    </row>
    <row r="703" spans="2:65" s="13" customFormat="1" ht="11.25" x14ac:dyDescent="0.2">
      <c r="B703" s="141"/>
      <c r="D703" s="136" t="s">
        <v>137</v>
      </c>
      <c r="F703" s="143" t="s">
        <v>829</v>
      </c>
      <c r="H703" s="144">
        <v>1.74</v>
      </c>
      <c r="L703" s="141"/>
      <c r="M703" s="145"/>
      <c r="T703" s="146"/>
      <c r="AT703" s="142" t="s">
        <v>137</v>
      </c>
      <c r="AU703" s="142" t="s">
        <v>76</v>
      </c>
      <c r="AV703" s="13" t="s">
        <v>76</v>
      </c>
      <c r="AW703" s="13" t="s">
        <v>4</v>
      </c>
      <c r="AX703" s="13" t="s">
        <v>74</v>
      </c>
      <c r="AY703" s="142" t="s">
        <v>126</v>
      </c>
    </row>
    <row r="704" spans="2:65" s="1" customFormat="1" ht="16.5" customHeight="1" x14ac:dyDescent="0.2">
      <c r="B704" s="30"/>
      <c r="C704" s="120" t="s">
        <v>830</v>
      </c>
      <c r="D704" s="120" t="s">
        <v>128</v>
      </c>
      <c r="E704" s="121" t="s">
        <v>831</v>
      </c>
      <c r="F704" s="122" t="s">
        <v>832</v>
      </c>
      <c r="G704" s="123" t="s">
        <v>286</v>
      </c>
      <c r="H704" s="124">
        <v>213.08</v>
      </c>
      <c r="I704" s="125">
        <v>1</v>
      </c>
      <c r="J704" s="125">
        <f>ROUND(I704*H704,2)</f>
        <v>213.08</v>
      </c>
      <c r="K704" s="122" t="s">
        <v>132</v>
      </c>
      <c r="L704" s="30"/>
      <c r="M704" s="126" t="s">
        <v>17</v>
      </c>
      <c r="N704" s="127" t="s">
        <v>37</v>
      </c>
      <c r="O704" s="128">
        <v>0.03</v>
      </c>
      <c r="P704" s="128">
        <f>O704*H704</f>
        <v>6.3924000000000003</v>
      </c>
      <c r="Q704" s="128">
        <v>2.0000000000000002E-5</v>
      </c>
      <c r="R704" s="128">
        <f>Q704*H704</f>
        <v>4.2616000000000008E-3</v>
      </c>
      <c r="S704" s="128">
        <v>0</v>
      </c>
      <c r="T704" s="129">
        <f>S704*H704</f>
        <v>0</v>
      </c>
      <c r="AR704" s="130" t="s">
        <v>239</v>
      </c>
      <c r="AT704" s="130" t="s">
        <v>128</v>
      </c>
      <c r="AU704" s="130" t="s">
        <v>76</v>
      </c>
      <c r="AY704" s="18" t="s">
        <v>126</v>
      </c>
      <c r="BE704" s="131">
        <f>IF(N704="základní",J704,0)</f>
        <v>213.08</v>
      </c>
      <c r="BF704" s="131">
        <f>IF(N704="snížená",J704,0)</f>
        <v>0</v>
      </c>
      <c r="BG704" s="131">
        <f>IF(N704="zákl. přenesená",J704,0)</f>
        <v>0</v>
      </c>
      <c r="BH704" s="131">
        <f>IF(N704="sníž. přenesená",J704,0)</f>
        <v>0</v>
      </c>
      <c r="BI704" s="131">
        <f>IF(N704="nulová",J704,0)</f>
        <v>0</v>
      </c>
      <c r="BJ704" s="18" t="s">
        <v>74</v>
      </c>
      <c r="BK704" s="131">
        <f>ROUND(I704*H704,2)</f>
        <v>213.08</v>
      </c>
      <c r="BL704" s="18" t="s">
        <v>239</v>
      </c>
      <c r="BM704" s="130" t="s">
        <v>833</v>
      </c>
    </row>
    <row r="705" spans="2:65" s="1" customFormat="1" ht="11.25" x14ac:dyDescent="0.2">
      <c r="B705" s="30"/>
      <c r="D705" s="132" t="s">
        <v>135</v>
      </c>
      <c r="F705" s="133" t="s">
        <v>834</v>
      </c>
      <c r="L705" s="30"/>
      <c r="M705" s="134"/>
      <c r="T705" s="51"/>
      <c r="AT705" s="18" t="s">
        <v>135</v>
      </c>
      <c r="AU705" s="18" t="s">
        <v>76</v>
      </c>
    </row>
    <row r="706" spans="2:65" s="13" customFormat="1" ht="11.25" x14ac:dyDescent="0.2">
      <c r="B706" s="141"/>
      <c r="D706" s="136" t="s">
        <v>137</v>
      </c>
      <c r="E706" s="142" t="s">
        <v>17</v>
      </c>
      <c r="F706" s="143" t="s">
        <v>785</v>
      </c>
      <c r="H706" s="144">
        <v>213.08</v>
      </c>
      <c r="L706" s="141"/>
      <c r="M706" s="145"/>
      <c r="T706" s="146"/>
      <c r="AT706" s="142" t="s">
        <v>137</v>
      </c>
      <c r="AU706" s="142" t="s">
        <v>76</v>
      </c>
      <c r="AV706" s="13" t="s">
        <v>76</v>
      </c>
      <c r="AW706" s="13" t="s">
        <v>28</v>
      </c>
      <c r="AX706" s="13" t="s">
        <v>74</v>
      </c>
      <c r="AY706" s="142" t="s">
        <v>126</v>
      </c>
    </row>
    <row r="707" spans="2:65" s="1" customFormat="1" ht="16.5" customHeight="1" x14ac:dyDescent="0.2">
      <c r="B707" s="30"/>
      <c r="C707" s="159" t="s">
        <v>835</v>
      </c>
      <c r="D707" s="159" t="s">
        <v>192</v>
      </c>
      <c r="E707" s="160" t="s">
        <v>825</v>
      </c>
      <c r="F707" s="161" t="s">
        <v>826</v>
      </c>
      <c r="G707" s="162" t="s">
        <v>142</v>
      </c>
      <c r="H707" s="163">
        <v>0.36799999999999999</v>
      </c>
      <c r="I707" s="164">
        <v>1</v>
      </c>
      <c r="J707" s="164">
        <f>ROUND(I707*H707,2)</f>
        <v>0.37</v>
      </c>
      <c r="K707" s="161" t="s">
        <v>132</v>
      </c>
      <c r="L707" s="165"/>
      <c r="M707" s="166" t="s">
        <v>17</v>
      </c>
      <c r="N707" s="167" t="s">
        <v>37</v>
      </c>
      <c r="O707" s="128">
        <v>0</v>
      </c>
      <c r="P707" s="128">
        <f>O707*H707</f>
        <v>0</v>
      </c>
      <c r="Q707" s="128">
        <v>0.55000000000000004</v>
      </c>
      <c r="R707" s="128">
        <f>Q707*H707</f>
        <v>0.20240000000000002</v>
      </c>
      <c r="S707" s="128">
        <v>0</v>
      </c>
      <c r="T707" s="129">
        <f>S707*H707</f>
        <v>0</v>
      </c>
      <c r="AR707" s="130" t="s">
        <v>345</v>
      </c>
      <c r="AT707" s="130" t="s">
        <v>192</v>
      </c>
      <c r="AU707" s="130" t="s">
        <v>76</v>
      </c>
      <c r="AY707" s="18" t="s">
        <v>126</v>
      </c>
      <c r="BE707" s="131">
        <f>IF(N707="základní",J707,0)</f>
        <v>0.37</v>
      </c>
      <c r="BF707" s="131">
        <f>IF(N707="snížená",J707,0)</f>
        <v>0</v>
      </c>
      <c r="BG707" s="131">
        <f>IF(N707="zákl. přenesená",J707,0)</f>
        <v>0</v>
      </c>
      <c r="BH707" s="131">
        <f>IF(N707="sníž. přenesená",J707,0)</f>
        <v>0</v>
      </c>
      <c r="BI707" s="131">
        <f>IF(N707="nulová",J707,0)</f>
        <v>0</v>
      </c>
      <c r="BJ707" s="18" t="s">
        <v>74</v>
      </c>
      <c r="BK707" s="131">
        <f>ROUND(I707*H707,2)</f>
        <v>0.37</v>
      </c>
      <c r="BL707" s="18" t="s">
        <v>239</v>
      </c>
      <c r="BM707" s="130" t="s">
        <v>836</v>
      </c>
    </row>
    <row r="708" spans="2:65" s="13" customFormat="1" ht="11.25" x14ac:dyDescent="0.2">
      <c r="B708" s="141"/>
      <c r="D708" s="136" t="s">
        <v>137</v>
      </c>
      <c r="E708" s="142" t="s">
        <v>17</v>
      </c>
      <c r="F708" s="143" t="s">
        <v>837</v>
      </c>
      <c r="H708" s="144">
        <v>0.32</v>
      </c>
      <c r="L708" s="141"/>
      <c r="M708" s="145"/>
      <c r="T708" s="146"/>
      <c r="AT708" s="142" t="s">
        <v>137</v>
      </c>
      <c r="AU708" s="142" t="s">
        <v>76</v>
      </c>
      <c r="AV708" s="13" t="s">
        <v>76</v>
      </c>
      <c r="AW708" s="13" t="s">
        <v>28</v>
      </c>
      <c r="AX708" s="13" t="s">
        <v>74</v>
      </c>
      <c r="AY708" s="142" t="s">
        <v>126</v>
      </c>
    </row>
    <row r="709" spans="2:65" s="13" customFormat="1" ht="11.25" x14ac:dyDescent="0.2">
      <c r="B709" s="141"/>
      <c r="D709" s="136" t="s">
        <v>137</v>
      </c>
      <c r="F709" s="143" t="s">
        <v>838</v>
      </c>
      <c r="H709" s="144">
        <v>0.36799999999999999</v>
      </c>
      <c r="L709" s="141"/>
      <c r="M709" s="145"/>
      <c r="T709" s="146"/>
      <c r="AT709" s="142" t="s">
        <v>137</v>
      </c>
      <c r="AU709" s="142" t="s">
        <v>76</v>
      </c>
      <c r="AV709" s="13" t="s">
        <v>76</v>
      </c>
      <c r="AW709" s="13" t="s">
        <v>4</v>
      </c>
      <c r="AX709" s="13" t="s">
        <v>74</v>
      </c>
      <c r="AY709" s="142" t="s">
        <v>126</v>
      </c>
    </row>
    <row r="710" spans="2:65" s="1" customFormat="1" ht="24.2" customHeight="1" x14ac:dyDescent="0.2">
      <c r="B710" s="30"/>
      <c r="C710" s="120" t="s">
        <v>839</v>
      </c>
      <c r="D710" s="120" t="s">
        <v>128</v>
      </c>
      <c r="E710" s="121" t="s">
        <v>840</v>
      </c>
      <c r="F710" s="122" t="s">
        <v>841</v>
      </c>
      <c r="G710" s="123" t="s">
        <v>131</v>
      </c>
      <c r="H710" s="124">
        <v>91.668000000000006</v>
      </c>
      <c r="I710" s="125">
        <v>1</v>
      </c>
      <c r="J710" s="125">
        <f>ROUND(I710*H710,2)</f>
        <v>91.67</v>
      </c>
      <c r="K710" s="122" t="s">
        <v>132</v>
      </c>
      <c r="L710" s="30"/>
      <c r="M710" s="126" t="s">
        <v>17</v>
      </c>
      <c r="N710" s="127" t="s">
        <v>37</v>
      </c>
      <c r="O710" s="128">
        <v>1.02</v>
      </c>
      <c r="P710" s="128">
        <f>O710*H710</f>
        <v>93.501360000000005</v>
      </c>
      <c r="Q710" s="128">
        <v>0</v>
      </c>
      <c r="R710" s="128">
        <f>Q710*H710</f>
        <v>0</v>
      </c>
      <c r="S710" s="128">
        <v>0</v>
      </c>
      <c r="T710" s="129">
        <f>S710*H710</f>
        <v>0</v>
      </c>
      <c r="AR710" s="130" t="s">
        <v>239</v>
      </c>
      <c r="AT710" s="130" t="s">
        <v>128</v>
      </c>
      <c r="AU710" s="130" t="s">
        <v>76</v>
      </c>
      <c r="AY710" s="18" t="s">
        <v>126</v>
      </c>
      <c r="BE710" s="131">
        <f>IF(N710="základní",J710,0)</f>
        <v>91.67</v>
      </c>
      <c r="BF710" s="131">
        <f>IF(N710="snížená",J710,0)</f>
        <v>0</v>
      </c>
      <c r="BG710" s="131">
        <f>IF(N710="zákl. přenesená",J710,0)</f>
        <v>0</v>
      </c>
      <c r="BH710" s="131">
        <f>IF(N710="sníž. přenesená",J710,0)</f>
        <v>0</v>
      </c>
      <c r="BI710" s="131">
        <f>IF(N710="nulová",J710,0)</f>
        <v>0</v>
      </c>
      <c r="BJ710" s="18" t="s">
        <v>74</v>
      </c>
      <c r="BK710" s="131">
        <f>ROUND(I710*H710,2)</f>
        <v>91.67</v>
      </c>
      <c r="BL710" s="18" t="s">
        <v>239</v>
      </c>
      <c r="BM710" s="130" t="s">
        <v>842</v>
      </c>
    </row>
    <row r="711" spans="2:65" s="1" customFormat="1" ht="11.25" x14ac:dyDescent="0.2">
      <c r="B711" s="30"/>
      <c r="D711" s="132" t="s">
        <v>135</v>
      </c>
      <c r="F711" s="133" t="s">
        <v>843</v>
      </c>
      <c r="L711" s="30"/>
      <c r="M711" s="134"/>
      <c r="T711" s="51"/>
      <c r="AT711" s="18" t="s">
        <v>135</v>
      </c>
      <c r="AU711" s="18" t="s">
        <v>76</v>
      </c>
    </row>
    <row r="712" spans="2:65" s="13" customFormat="1" ht="11.25" x14ac:dyDescent="0.2">
      <c r="B712" s="141"/>
      <c r="D712" s="136" t="s">
        <v>137</v>
      </c>
      <c r="E712" s="142" t="s">
        <v>17</v>
      </c>
      <c r="F712" s="143" t="s">
        <v>844</v>
      </c>
      <c r="H712" s="144">
        <v>16.911999999999999</v>
      </c>
      <c r="L712" s="141"/>
      <c r="M712" s="145"/>
      <c r="T712" s="146"/>
      <c r="AT712" s="142" t="s">
        <v>137</v>
      </c>
      <c r="AU712" s="142" t="s">
        <v>76</v>
      </c>
      <c r="AV712" s="13" t="s">
        <v>76</v>
      </c>
      <c r="AW712" s="13" t="s">
        <v>28</v>
      </c>
      <c r="AX712" s="13" t="s">
        <v>66</v>
      </c>
      <c r="AY712" s="142" t="s">
        <v>126</v>
      </c>
    </row>
    <row r="713" spans="2:65" s="13" customFormat="1" ht="11.25" x14ac:dyDescent="0.2">
      <c r="B713" s="141"/>
      <c r="D713" s="136" t="s">
        <v>137</v>
      </c>
      <c r="E713" s="142" t="s">
        <v>17</v>
      </c>
      <c r="F713" s="143" t="s">
        <v>845</v>
      </c>
      <c r="H713" s="144">
        <v>44.712000000000003</v>
      </c>
      <c r="L713" s="141"/>
      <c r="M713" s="145"/>
      <c r="T713" s="146"/>
      <c r="AT713" s="142" t="s">
        <v>137</v>
      </c>
      <c r="AU713" s="142" t="s">
        <v>76</v>
      </c>
      <c r="AV713" s="13" t="s">
        <v>76</v>
      </c>
      <c r="AW713" s="13" t="s">
        <v>28</v>
      </c>
      <c r="AX713" s="13" t="s">
        <v>66</v>
      </c>
      <c r="AY713" s="142" t="s">
        <v>126</v>
      </c>
    </row>
    <row r="714" spans="2:65" s="13" customFormat="1" ht="11.25" x14ac:dyDescent="0.2">
      <c r="B714" s="141"/>
      <c r="D714" s="136" t="s">
        <v>137</v>
      </c>
      <c r="E714" s="142" t="s">
        <v>17</v>
      </c>
      <c r="F714" s="143" t="s">
        <v>846</v>
      </c>
      <c r="H714" s="144">
        <v>8.9640000000000004</v>
      </c>
      <c r="L714" s="141"/>
      <c r="M714" s="145"/>
      <c r="T714" s="146"/>
      <c r="AT714" s="142" t="s">
        <v>137</v>
      </c>
      <c r="AU714" s="142" t="s">
        <v>76</v>
      </c>
      <c r="AV714" s="13" t="s">
        <v>76</v>
      </c>
      <c r="AW714" s="13" t="s">
        <v>28</v>
      </c>
      <c r="AX714" s="13" t="s">
        <v>66</v>
      </c>
      <c r="AY714" s="142" t="s">
        <v>126</v>
      </c>
    </row>
    <row r="715" spans="2:65" s="13" customFormat="1" ht="11.25" x14ac:dyDescent="0.2">
      <c r="B715" s="141"/>
      <c r="D715" s="136" t="s">
        <v>137</v>
      </c>
      <c r="E715" s="142" t="s">
        <v>17</v>
      </c>
      <c r="F715" s="143" t="s">
        <v>847</v>
      </c>
      <c r="H715" s="144">
        <v>21.08</v>
      </c>
      <c r="L715" s="141"/>
      <c r="M715" s="145"/>
      <c r="T715" s="146"/>
      <c r="AT715" s="142" t="s">
        <v>137</v>
      </c>
      <c r="AU715" s="142" t="s">
        <v>76</v>
      </c>
      <c r="AV715" s="13" t="s">
        <v>76</v>
      </c>
      <c r="AW715" s="13" t="s">
        <v>28</v>
      </c>
      <c r="AX715" s="13" t="s">
        <v>66</v>
      </c>
      <c r="AY715" s="142" t="s">
        <v>126</v>
      </c>
    </row>
    <row r="716" spans="2:65" s="15" customFormat="1" ht="11.25" x14ac:dyDescent="0.2">
      <c r="B716" s="153"/>
      <c r="D716" s="136" t="s">
        <v>137</v>
      </c>
      <c r="E716" s="154" t="s">
        <v>17</v>
      </c>
      <c r="F716" s="155" t="s">
        <v>157</v>
      </c>
      <c r="H716" s="156">
        <v>91.668000000000006</v>
      </c>
      <c r="L716" s="153"/>
      <c r="M716" s="157"/>
      <c r="T716" s="158"/>
      <c r="AT716" s="154" t="s">
        <v>137</v>
      </c>
      <c r="AU716" s="154" t="s">
        <v>76</v>
      </c>
      <c r="AV716" s="15" t="s">
        <v>133</v>
      </c>
      <c r="AW716" s="15" t="s">
        <v>28</v>
      </c>
      <c r="AX716" s="15" t="s">
        <v>74</v>
      </c>
      <c r="AY716" s="154" t="s">
        <v>126</v>
      </c>
    </row>
    <row r="717" spans="2:65" s="1" customFormat="1" ht="16.5" customHeight="1" x14ac:dyDescent="0.2">
      <c r="B717" s="30"/>
      <c r="C717" s="159" t="s">
        <v>848</v>
      </c>
      <c r="D717" s="159" t="s">
        <v>192</v>
      </c>
      <c r="E717" s="160" t="s">
        <v>849</v>
      </c>
      <c r="F717" s="161" t="s">
        <v>850</v>
      </c>
      <c r="G717" s="162" t="s">
        <v>131</v>
      </c>
      <c r="H717" s="163">
        <v>105.41800000000001</v>
      </c>
      <c r="I717" s="164">
        <v>1</v>
      </c>
      <c r="J717" s="164">
        <f>ROUND(I717*H717,2)</f>
        <v>105.42</v>
      </c>
      <c r="K717" s="161" t="s">
        <v>132</v>
      </c>
      <c r="L717" s="165"/>
      <c r="M717" s="166" t="s">
        <v>17</v>
      </c>
      <c r="N717" s="167" t="s">
        <v>37</v>
      </c>
      <c r="O717" s="128">
        <v>0</v>
      </c>
      <c r="P717" s="128">
        <f>O717*H717</f>
        <v>0</v>
      </c>
      <c r="Q717" s="128">
        <v>9.3100000000000006E-3</v>
      </c>
      <c r="R717" s="128">
        <f>Q717*H717</f>
        <v>0.98144158000000015</v>
      </c>
      <c r="S717" s="128">
        <v>0</v>
      </c>
      <c r="T717" s="129">
        <f>S717*H717</f>
        <v>0</v>
      </c>
      <c r="AR717" s="130" t="s">
        <v>345</v>
      </c>
      <c r="AT717" s="130" t="s">
        <v>192</v>
      </c>
      <c r="AU717" s="130" t="s">
        <v>76</v>
      </c>
      <c r="AY717" s="18" t="s">
        <v>126</v>
      </c>
      <c r="BE717" s="131">
        <f>IF(N717="základní",J717,0)</f>
        <v>105.42</v>
      </c>
      <c r="BF717" s="131">
        <f>IF(N717="snížená",J717,0)</f>
        <v>0</v>
      </c>
      <c r="BG717" s="131">
        <f>IF(N717="zákl. přenesená",J717,0)</f>
        <v>0</v>
      </c>
      <c r="BH717" s="131">
        <f>IF(N717="sníž. přenesená",J717,0)</f>
        <v>0</v>
      </c>
      <c r="BI717" s="131">
        <f>IF(N717="nulová",J717,0)</f>
        <v>0</v>
      </c>
      <c r="BJ717" s="18" t="s">
        <v>74</v>
      </c>
      <c r="BK717" s="131">
        <f>ROUND(I717*H717,2)</f>
        <v>105.42</v>
      </c>
      <c r="BL717" s="18" t="s">
        <v>239</v>
      </c>
      <c r="BM717" s="130" t="s">
        <v>851</v>
      </c>
    </row>
    <row r="718" spans="2:65" s="13" customFormat="1" ht="11.25" x14ac:dyDescent="0.2">
      <c r="B718" s="141"/>
      <c r="D718" s="136" t="s">
        <v>137</v>
      </c>
      <c r="F718" s="143" t="s">
        <v>852</v>
      </c>
      <c r="H718" s="144">
        <v>105.41800000000001</v>
      </c>
      <c r="L718" s="141"/>
      <c r="M718" s="145"/>
      <c r="T718" s="146"/>
      <c r="AT718" s="142" t="s">
        <v>137</v>
      </c>
      <c r="AU718" s="142" t="s">
        <v>76</v>
      </c>
      <c r="AV718" s="13" t="s">
        <v>76</v>
      </c>
      <c r="AW718" s="13" t="s">
        <v>4</v>
      </c>
      <c r="AX718" s="13" t="s">
        <v>74</v>
      </c>
      <c r="AY718" s="142" t="s">
        <v>126</v>
      </c>
    </row>
    <row r="719" spans="2:65" s="1" customFormat="1" ht="21.75" customHeight="1" x14ac:dyDescent="0.2">
      <c r="B719" s="30"/>
      <c r="C719" s="120" t="s">
        <v>853</v>
      </c>
      <c r="D719" s="120" t="s">
        <v>128</v>
      </c>
      <c r="E719" s="121" t="s">
        <v>854</v>
      </c>
      <c r="F719" s="122" t="s">
        <v>855</v>
      </c>
      <c r="G719" s="123" t="s">
        <v>142</v>
      </c>
      <c r="H719" s="124">
        <v>10.621</v>
      </c>
      <c r="I719" s="125">
        <v>1</v>
      </c>
      <c r="J719" s="125">
        <f>ROUND(I719*H719,2)</f>
        <v>10.62</v>
      </c>
      <c r="K719" s="122" t="s">
        <v>132</v>
      </c>
      <c r="L719" s="30"/>
      <c r="M719" s="126" t="s">
        <v>17</v>
      </c>
      <c r="N719" s="127" t="s">
        <v>37</v>
      </c>
      <c r="O719" s="128">
        <v>0</v>
      </c>
      <c r="P719" s="128">
        <f>O719*H719</f>
        <v>0</v>
      </c>
      <c r="Q719" s="128">
        <v>2.3369999999999998E-2</v>
      </c>
      <c r="R719" s="128">
        <f>Q719*H719</f>
        <v>0.24821277</v>
      </c>
      <c r="S719" s="128">
        <v>0</v>
      </c>
      <c r="T719" s="129">
        <f>S719*H719</f>
        <v>0</v>
      </c>
      <c r="AR719" s="130" t="s">
        <v>239</v>
      </c>
      <c r="AT719" s="130" t="s">
        <v>128</v>
      </c>
      <c r="AU719" s="130" t="s">
        <v>76</v>
      </c>
      <c r="AY719" s="18" t="s">
        <v>126</v>
      </c>
      <c r="BE719" s="131">
        <f>IF(N719="základní",J719,0)</f>
        <v>10.62</v>
      </c>
      <c r="BF719" s="131">
        <f>IF(N719="snížená",J719,0)</f>
        <v>0</v>
      </c>
      <c r="BG719" s="131">
        <f>IF(N719="zákl. přenesená",J719,0)</f>
        <v>0</v>
      </c>
      <c r="BH719" s="131">
        <f>IF(N719="sníž. přenesená",J719,0)</f>
        <v>0</v>
      </c>
      <c r="BI719" s="131">
        <f>IF(N719="nulová",J719,0)</f>
        <v>0</v>
      </c>
      <c r="BJ719" s="18" t="s">
        <v>74</v>
      </c>
      <c r="BK719" s="131">
        <f>ROUND(I719*H719,2)</f>
        <v>10.62</v>
      </c>
      <c r="BL719" s="18" t="s">
        <v>239</v>
      </c>
      <c r="BM719" s="130" t="s">
        <v>856</v>
      </c>
    </row>
    <row r="720" spans="2:65" s="1" customFormat="1" ht="11.25" x14ac:dyDescent="0.2">
      <c r="B720" s="30"/>
      <c r="D720" s="132" t="s">
        <v>135</v>
      </c>
      <c r="F720" s="133" t="s">
        <v>857</v>
      </c>
      <c r="L720" s="30"/>
      <c r="M720" s="134"/>
      <c r="T720" s="51"/>
      <c r="AT720" s="18" t="s">
        <v>135</v>
      </c>
      <c r="AU720" s="18" t="s">
        <v>76</v>
      </c>
    </row>
    <row r="721" spans="2:65" s="13" customFormat="1" ht="11.25" x14ac:dyDescent="0.2">
      <c r="B721" s="141"/>
      <c r="D721" s="136" t="s">
        <v>137</v>
      </c>
      <c r="E721" s="142" t="s">
        <v>17</v>
      </c>
      <c r="F721" s="143" t="s">
        <v>858</v>
      </c>
      <c r="H721" s="144">
        <v>10.621</v>
      </c>
      <c r="L721" s="141"/>
      <c r="M721" s="145"/>
      <c r="T721" s="146"/>
      <c r="AT721" s="142" t="s">
        <v>137</v>
      </c>
      <c r="AU721" s="142" t="s">
        <v>76</v>
      </c>
      <c r="AV721" s="13" t="s">
        <v>76</v>
      </c>
      <c r="AW721" s="13" t="s">
        <v>28</v>
      </c>
      <c r="AX721" s="13" t="s">
        <v>74</v>
      </c>
      <c r="AY721" s="142" t="s">
        <v>126</v>
      </c>
    </row>
    <row r="722" spans="2:65" s="1" customFormat="1" ht="21.75" customHeight="1" x14ac:dyDescent="0.2">
      <c r="B722" s="30"/>
      <c r="C722" s="120" t="s">
        <v>859</v>
      </c>
      <c r="D722" s="120" t="s">
        <v>128</v>
      </c>
      <c r="E722" s="121" t="s">
        <v>860</v>
      </c>
      <c r="F722" s="122" t="s">
        <v>861</v>
      </c>
      <c r="G722" s="123" t="s">
        <v>265</v>
      </c>
      <c r="H722" s="124">
        <v>4</v>
      </c>
      <c r="I722" s="125">
        <v>1</v>
      </c>
      <c r="J722" s="125">
        <f>ROUND(I722*H722,2)</f>
        <v>4</v>
      </c>
      <c r="K722" s="122" t="s">
        <v>17</v>
      </c>
      <c r="L722" s="30"/>
      <c r="M722" s="126" t="s">
        <v>17</v>
      </c>
      <c r="N722" s="127" t="s">
        <v>37</v>
      </c>
      <c r="O722" s="128">
        <v>0</v>
      </c>
      <c r="P722" s="128">
        <f>O722*H722</f>
        <v>0</v>
      </c>
      <c r="Q722" s="128">
        <v>0</v>
      </c>
      <c r="R722" s="128">
        <f>Q722*H722</f>
        <v>0</v>
      </c>
      <c r="S722" s="128">
        <v>0</v>
      </c>
      <c r="T722" s="129">
        <f>S722*H722</f>
        <v>0</v>
      </c>
      <c r="AR722" s="130" t="s">
        <v>239</v>
      </c>
      <c r="AT722" s="130" t="s">
        <v>128</v>
      </c>
      <c r="AU722" s="130" t="s">
        <v>76</v>
      </c>
      <c r="AY722" s="18" t="s">
        <v>126</v>
      </c>
      <c r="BE722" s="131">
        <f>IF(N722="základní",J722,0)</f>
        <v>4</v>
      </c>
      <c r="BF722" s="131">
        <f>IF(N722="snížená",J722,0)</f>
        <v>0</v>
      </c>
      <c r="BG722" s="131">
        <f>IF(N722="zákl. přenesená",J722,0)</f>
        <v>0</v>
      </c>
      <c r="BH722" s="131">
        <f>IF(N722="sníž. přenesená",J722,0)</f>
        <v>0</v>
      </c>
      <c r="BI722" s="131">
        <f>IF(N722="nulová",J722,0)</f>
        <v>0</v>
      </c>
      <c r="BJ722" s="18" t="s">
        <v>74</v>
      </c>
      <c r="BK722" s="131">
        <f>ROUND(I722*H722,2)</f>
        <v>4</v>
      </c>
      <c r="BL722" s="18" t="s">
        <v>239</v>
      </c>
      <c r="BM722" s="130" t="s">
        <v>862</v>
      </c>
    </row>
    <row r="723" spans="2:65" s="1" customFormat="1" ht="24.2" customHeight="1" x14ac:dyDescent="0.2">
      <c r="B723" s="30"/>
      <c r="C723" s="120" t="s">
        <v>863</v>
      </c>
      <c r="D723" s="120" t="s">
        <v>128</v>
      </c>
      <c r="E723" s="121" t="s">
        <v>864</v>
      </c>
      <c r="F723" s="122" t="s">
        <v>865</v>
      </c>
      <c r="G723" s="123" t="s">
        <v>684</v>
      </c>
      <c r="H723" s="124">
        <v>1</v>
      </c>
      <c r="I723" s="125">
        <v>1</v>
      </c>
      <c r="J723" s="125">
        <f>ROUND(I723*H723,2)</f>
        <v>1</v>
      </c>
      <c r="K723" s="122" t="s">
        <v>132</v>
      </c>
      <c r="L723" s="30"/>
      <c r="M723" s="126" t="s">
        <v>17</v>
      </c>
      <c r="N723" s="127" t="s">
        <v>37</v>
      </c>
      <c r="O723" s="128">
        <v>0</v>
      </c>
      <c r="P723" s="128">
        <f>O723*H723</f>
        <v>0</v>
      </c>
      <c r="Q723" s="128">
        <v>0</v>
      </c>
      <c r="R723" s="128">
        <f>Q723*H723</f>
        <v>0</v>
      </c>
      <c r="S723" s="128">
        <v>0</v>
      </c>
      <c r="T723" s="129">
        <f>S723*H723</f>
        <v>0</v>
      </c>
      <c r="AR723" s="130" t="s">
        <v>239</v>
      </c>
      <c r="AT723" s="130" t="s">
        <v>128</v>
      </c>
      <c r="AU723" s="130" t="s">
        <v>76</v>
      </c>
      <c r="AY723" s="18" t="s">
        <v>126</v>
      </c>
      <c r="BE723" s="131">
        <f>IF(N723="základní",J723,0)</f>
        <v>1</v>
      </c>
      <c r="BF723" s="131">
        <f>IF(N723="snížená",J723,0)</f>
        <v>0</v>
      </c>
      <c r="BG723" s="131">
        <f>IF(N723="zákl. přenesená",J723,0)</f>
        <v>0</v>
      </c>
      <c r="BH723" s="131">
        <f>IF(N723="sníž. přenesená",J723,0)</f>
        <v>0</v>
      </c>
      <c r="BI723" s="131">
        <f>IF(N723="nulová",J723,0)</f>
        <v>0</v>
      </c>
      <c r="BJ723" s="18" t="s">
        <v>74</v>
      </c>
      <c r="BK723" s="131">
        <f>ROUND(I723*H723,2)</f>
        <v>1</v>
      </c>
      <c r="BL723" s="18" t="s">
        <v>239</v>
      </c>
      <c r="BM723" s="130" t="s">
        <v>866</v>
      </c>
    </row>
    <row r="724" spans="2:65" s="1" customFormat="1" ht="11.25" x14ac:dyDescent="0.2">
      <c r="B724" s="30"/>
      <c r="D724" s="132" t="s">
        <v>135</v>
      </c>
      <c r="F724" s="133" t="s">
        <v>867</v>
      </c>
      <c r="L724" s="30"/>
      <c r="M724" s="134"/>
      <c r="T724" s="51"/>
      <c r="AT724" s="18" t="s">
        <v>135</v>
      </c>
      <c r="AU724" s="18" t="s">
        <v>76</v>
      </c>
    </row>
    <row r="725" spans="2:65" s="11" customFormat="1" ht="22.9" customHeight="1" x14ac:dyDescent="0.2">
      <c r="B725" s="109"/>
      <c r="D725" s="110" t="s">
        <v>65</v>
      </c>
      <c r="E725" s="118" t="s">
        <v>868</v>
      </c>
      <c r="F725" s="118" t="s">
        <v>869</v>
      </c>
      <c r="J725" s="119">
        <f>BK725</f>
        <v>1375.52</v>
      </c>
      <c r="L725" s="109"/>
      <c r="M725" s="113"/>
      <c r="P725" s="114">
        <f>SUM(P726:P753)</f>
        <v>129.66944700000002</v>
      </c>
      <c r="R725" s="114">
        <f>SUM(R726:R753)</f>
        <v>1.36568775</v>
      </c>
      <c r="T725" s="115">
        <f>SUM(T726:T753)</f>
        <v>0</v>
      </c>
      <c r="AR725" s="110" t="s">
        <v>76</v>
      </c>
      <c r="AT725" s="116" t="s">
        <v>65</v>
      </c>
      <c r="AU725" s="116" t="s">
        <v>74</v>
      </c>
      <c r="AY725" s="110" t="s">
        <v>126</v>
      </c>
      <c r="BK725" s="117">
        <f>SUM(BK726:BK753)</f>
        <v>1375.52</v>
      </c>
    </row>
    <row r="726" spans="2:65" s="1" customFormat="1" ht="37.9" customHeight="1" x14ac:dyDescent="0.2">
      <c r="B726" s="30"/>
      <c r="C726" s="120" t="s">
        <v>870</v>
      </c>
      <c r="D726" s="120" t="s">
        <v>128</v>
      </c>
      <c r="E726" s="121" t="s">
        <v>871</v>
      </c>
      <c r="F726" s="122" t="s">
        <v>872</v>
      </c>
      <c r="G726" s="123" t="s">
        <v>131</v>
      </c>
      <c r="H726" s="124">
        <v>6.4349999999999996</v>
      </c>
      <c r="I726" s="125">
        <v>1</v>
      </c>
      <c r="J726" s="125">
        <f>ROUND(I726*H726,2)</f>
        <v>6.44</v>
      </c>
      <c r="K726" s="122" t="s">
        <v>132</v>
      </c>
      <c r="L726" s="30"/>
      <c r="M726" s="126" t="s">
        <v>17</v>
      </c>
      <c r="N726" s="127" t="s">
        <v>37</v>
      </c>
      <c r="O726" s="128">
        <v>1.2390000000000001</v>
      </c>
      <c r="P726" s="128">
        <f>O726*H726</f>
        <v>7.9729650000000003</v>
      </c>
      <c r="Q726" s="128">
        <v>2.963E-2</v>
      </c>
      <c r="R726" s="128">
        <f>Q726*H726</f>
        <v>0.19066904999999998</v>
      </c>
      <c r="S726" s="128">
        <v>0</v>
      </c>
      <c r="T726" s="129">
        <f>S726*H726</f>
        <v>0</v>
      </c>
      <c r="AR726" s="130" t="s">
        <v>239</v>
      </c>
      <c r="AT726" s="130" t="s">
        <v>128</v>
      </c>
      <c r="AU726" s="130" t="s">
        <v>76</v>
      </c>
      <c r="AY726" s="18" t="s">
        <v>126</v>
      </c>
      <c r="BE726" s="131">
        <f>IF(N726="základní",J726,0)</f>
        <v>6.44</v>
      </c>
      <c r="BF726" s="131">
        <f>IF(N726="snížená",J726,0)</f>
        <v>0</v>
      </c>
      <c r="BG726" s="131">
        <f>IF(N726="zákl. přenesená",J726,0)</f>
        <v>0</v>
      </c>
      <c r="BH726" s="131">
        <f>IF(N726="sníž. přenesená",J726,0)</f>
        <v>0</v>
      </c>
      <c r="BI726" s="131">
        <f>IF(N726="nulová",J726,0)</f>
        <v>0</v>
      </c>
      <c r="BJ726" s="18" t="s">
        <v>74</v>
      </c>
      <c r="BK726" s="131">
        <f>ROUND(I726*H726,2)</f>
        <v>6.44</v>
      </c>
      <c r="BL726" s="18" t="s">
        <v>239</v>
      </c>
      <c r="BM726" s="130" t="s">
        <v>873</v>
      </c>
    </row>
    <row r="727" spans="2:65" s="1" customFormat="1" ht="11.25" x14ac:dyDescent="0.2">
      <c r="B727" s="30"/>
      <c r="D727" s="132" t="s">
        <v>135</v>
      </c>
      <c r="F727" s="133" t="s">
        <v>874</v>
      </c>
      <c r="L727" s="30"/>
      <c r="M727" s="134"/>
      <c r="T727" s="51"/>
      <c r="AT727" s="18" t="s">
        <v>135</v>
      </c>
      <c r="AU727" s="18" t="s">
        <v>76</v>
      </c>
    </row>
    <row r="728" spans="2:65" s="12" customFormat="1" ht="11.25" x14ac:dyDescent="0.2">
      <c r="B728" s="135"/>
      <c r="D728" s="136" t="s">
        <v>137</v>
      </c>
      <c r="E728" s="137" t="s">
        <v>17</v>
      </c>
      <c r="F728" s="138" t="s">
        <v>875</v>
      </c>
      <c r="H728" s="137" t="s">
        <v>17</v>
      </c>
      <c r="L728" s="135"/>
      <c r="M728" s="139"/>
      <c r="T728" s="140"/>
      <c r="AT728" s="137" t="s">
        <v>137</v>
      </c>
      <c r="AU728" s="137" t="s">
        <v>76</v>
      </c>
      <c r="AV728" s="12" t="s">
        <v>74</v>
      </c>
      <c r="AW728" s="12" t="s">
        <v>28</v>
      </c>
      <c r="AX728" s="12" t="s">
        <v>66</v>
      </c>
      <c r="AY728" s="137" t="s">
        <v>126</v>
      </c>
    </row>
    <row r="729" spans="2:65" s="13" customFormat="1" ht="11.25" x14ac:dyDescent="0.2">
      <c r="B729" s="141"/>
      <c r="D729" s="136" t="s">
        <v>137</v>
      </c>
      <c r="E729" s="142" t="s">
        <v>17</v>
      </c>
      <c r="F729" s="143" t="s">
        <v>876</v>
      </c>
      <c r="H729" s="144">
        <v>6.4349999999999996</v>
      </c>
      <c r="L729" s="141"/>
      <c r="M729" s="145"/>
      <c r="T729" s="146"/>
      <c r="AT729" s="142" t="s">
        <v>137</v>
      </c>
      <c r="AU729" s="142" t="s">
        <v>76</v>
      </c>
      <c r="AV729" s="13" t="s">
        <v>76</v>
      </c>
      <c r="AW729" s="13" t="s">
        <v>28</v>
      </c>
      <c r="AX729" s="13" t="s">
        <v>74</v>
      </c>
      <c r="AY729" s="142" t="s">
        <v>126</v>
      </c>
    </row>
    <row r="730" spans="2:65" s="1" customFormat="1" ht="24.2" customHeight="1" x14ac:dyDescent="0.2">
      <c r="B730" s="30"/>
      <c r="C730" s="120" t="s">
        <v>877</v>
      </c>
      <c r="D730" s="120" t="s">
        <v>128</v>
      </c>
      <c r="E730" s="121" t="s">
        <v>878</v>
      </c>
      <c r="F730" s="122" t="s">
        <v>879</v>
      </c>
      <c r="G730" s="123" t="s">
        <v>131</v>
      </c>
      <c r="H730" s="124">
        <v>88.122</v>
      </c>
      <c r="I730" s="125">
        <v>1</v>
      </c>
      <c r="J730" s="125">
        <f>ROUND(I730*H730,2)</f>
        <v>88.12</v>
      </c>
      <c r="K730" s="122" t="s">
        <v>132</v>
      </c>
      <c r="L730" s="30"/>
      <c r="M730" s="126" t="s">
        <v>17</v>
      </c>
      <c r="N730" s="127" t="s">
        <v>37</v>
      </c>
      <c r="O730" s="128">
        <v>9.9000000000000005E-2</v>
      </c>
      <c r="P730" s="128">
        <f>O730*H730</f>
        <v>8.7240780000000004</v>
      </c>
      <c r="Q730" s="128">
        <v>0</v>
      </c>
      <c r="R730" s="128">
        <f>Q730*H730</f>
        <v>0</v>
      </c>
      <c r="S730" s="128">
        <v>0</v>
      </c>
      <c r="T730" s="129">
        <f>S730*H730</f>
        <v>0</v>
      </c>
      <c r="AR730" s="130" t="s">
        <v>239</v>
      </c>
      <c r="AT730" s="130" t="s">
        <v>128</v>
      </c>
      <c r="AU730" s="130" t="s">
        <v>76</v>
      </c>
      <c r="AY730" s="18" t="s">
        <v>126</v>
      </c>
      <c r="BE730" s="131">
        <f>IF(N730="základní",J730,0)</f>
        <v>88.12</v>
      </c>
      <c r="BF730" s="131">
        <f>IF(N730="snížená",J730,0)</f>
        <v>0</v>
      </c>
      <c r="BG730" s="131">
        <f>IF(N730="zákl. přenesená",J730,0)</f>
        <v>0</v>
      </c>
      <c r="BH730" s="131">
        <f>IF(N730="sníž. přenesená",J730,0)</f>
        <v>0</v>
      </c>
      <c r="BI730" s="131">
        <f>IF(N730="nulová",J730,0)</f>
        <v>0</v>
      </c>
      <c r="BJ730" s="18" t="s">
        <v>74</v>
      </c>
      <c r="BK730" s="131">
        <f>ROUND(I730*H730,2)</f>
        <v>88.12</v>
      </c>
      <c r="BL730" s="18" t="s">
        <v>239</v>
      </c>
      <c r="BM730" s="130" t="s">
        <v>880</v>
      </c>
    </row>
    <row r="731" spans="2:65" s="1" customFormat="1" ht="11.25" x14ac:dyDescent="0.2">
      <c r="B731" s="30"/>
      <c r="D731" s="132" t="s">
        <v>135</v>
      </c>
      <c r="F731" s="133" t="s">
        <v>881</v>
      </c>
      <c r="L731" s="30"/>
      <c r="M731" s="134"/>
      <c r="T731" s="51"/>
      <c r="AT731" s="18" t="s">
        <v>135</v>
      </c>
      <c r="AU731" s="18" t="s">
        <v>76</v>
      </c>
    </row>
    <row r="732" spans="2:65" s="13" customFormat="1" ht="11.25" x14ac:dyDescent="0.2">
      <c r="B732" s="141"/>
      <c r="D732" s="136" t="s">
        <v>137</v>
      </c>
      <c r="E732" s="142" t="s">
        <v>17</v>
      </c>
      <c r="F732" s="143" t="s">
        <v>882</v>
      </c>
      <c r="H732" s="144">
        <v>88.122</v>
      </c>
      <c r="L732" s="141"/>
      <c r="M732" s="145"/>
      <c r="T732" s="146"/>
      <c r="AT732" s="142" t="s">
        <v>137</v>
      </c>
      <c r="AU732" s="142" t="s">
        <v>76</v>
      </c>
      <c r="AV732" s="13" t="s">
        <v>76</v>
      </c>
      <c r="AW732" s="13" t="s">
        <v>28</v>
      </c>
      <c r="AX732" s="13" t="s">
        <v>74</v>
      </c>
      <c r="AY732" s="142" t="s">
        <v>126</v>
      </c>
    </row>
    <row r="733" spans="2:65" s="1" customFormat="1" ht="16.5" customHeight="1" x14ac:dyDescent="0.2">
      <c r="B733" s="30"/>
      <c r="C733" s="159" t="s">
        <v>883</v>
      </c>
      <c r="D733" s="159" t="s">
        <v>192</v>
      </c>
      <c r="E733" s="160" t="s">
        <v>884</v>
      </c>
      <c r="F733" s="161" t="s">
        <v>885</v>
      </c>
      <c r="G733" s="162" t="s">
        <v>131</v>
      </c>
      <c r="H733" s="163">
        <v>101.34</v>
      </c>
      <c r="I733" s="164">
        <v>1</v>
      </c>
      <c r="J733" s="164">
        <f>ROUND(I733*H733,2)</f>
        <v>101.34</v>
      </c>
      <c r="K733" s="161" t="s">
        <v>132</v>
      </c>
      <c r="L733" s="165"/>
      <c r="M733" s="166" t="s">
        <v>17</v>
      </c>
      <c r="N733" s="167" t="s">
        <v>37</v>
      </c>
      <c r="O733" s="128">
        <v>0</v>
      </c>
      <c r="P733" s="128">
        <f>O733*H733</f>
        <v>0</v>
      </c>
      <c r="Q733" s="128">
        <v>1.6000000000000001E-4</v>
      </c>
      <c r="R733" s="128">
        <f>Q733*H733</f>
        <v>1.62144E-2</v>
      </c>
      <c r="S733" s="128">
        <v>0</v>
      </c>
      <c r="T733" s="129">
        <f>S733*H733</f>
        <v>0</v>
      </c>
      <c r="AR733" s="130" t="s">
        <v>345</v>
      </c>
      <c r="AT733" s="130" t="s">
        <v>192</v>
      </c>
      <c r="AU733" s="130" t="s">
        <v>76</v>
      </c>
      <c r="AY733" s="18" t="s">
        <v>126</v>
      </c>
      <c r="BE733" s="131">
        <f>IF(N733="základní",J733,0)</f>
        <v>101.34</v>
      </c>
      <c r="BF733" s="131">
        <f>IF(N733="snížená",J733,0)</f>
        <v>0</v>
      </c>
      <c r="BG733" s="131">
        <f>IF(N733="zákl. přenesená",J733,0)</f>
        <v>0</v>
      </c>
      <c r="BH733" s="131">
        <f>IF(N733="sníž. přenesená",J733,0)</f>
        <v>0</v>
      </c>
      <c r="BI733" s="131">
        <f>IF(N733="nulová",J733,0)</f>
        <v>0</v>
      </c>
      <c r="BJ733" s="18" t="s">
        <v>74</v>
      </c>
      <c r="BK733" s="131">
        <f>ROUND(I733*H733,2)</f>
        <v>101.34</v>
      </c>
      <c r="BL733" s="18" t="s">
        <v>239</v>
      </c>
      <c r="BM733" s="130" t="s">
        <v>886</v>
      </c>
    </row>
    <row r="734" spans="2:65" s="13" customFormat="1" ht="11.25" x14ac:dyDescent="0.2">
      <c r="B734" s="141"/>
      <c r="D734" s="136" t="s">
        <v>137</v>
      </c>
      <c r="F734" s="143" t="s">
        <v>887</v>
      </c>
      <c r="H734" s="144">
        <v>101.34</v>
      </c>
      <c r="L734" s="141"/>
      <c r="M734" s="145"/>
      <c r="T734" s="146"/>
      <c r="AT734" s="142" t="s">
        <v>137</v>
      </c>
      <c r="AU734" s="142" t="s">
        <v>76</v>
      </c>
      <c r="AV734" s="13" t="s">
        <v>76</v>
      </c>
      <c r="AW734" s="13" t="s">
        <v>4</v>
      </c>
      <c r="AX734" s="13" t="s">
        <v>74</v>
      </c>
      <c r="AY734" s="142" t="s">
        <v>126</v>
      </c>
    </row>
    <row r="735" spans="2:65" s="1" customFormat="1" ht="37.9" customHeight="1" x14ac:dyDescent="0.2">
      <c r="B735" s="30"/>
      <c r="C735" s="120" t="s">
        <v>888</v>
      </c>
      <c r="D735" s="120" t="s">
        <v>128</v>
      </c>
      <c r="E735" s="121" t="s">
        <v>889</v>
      </c>
      <c r="F735" s="122" t="s">
        <v>890</v>
      </c>
      <c r="G735" s="123" t="s">
        <v>131</v>
      </c>
      <c r="H735" s="124">
        <v>72.102000000000004</v>
      </c>
      <c r="I735" s="125">
        <v>1</v>
      </c>
      <c r="J735" s="125">
        <f>ROUND(I735*H735,2)</f>
        <v>72.099999999999994</v>
      </c>
      <c r="K735" s="122" t="s">
        <v>132</v>
      </c>
      <c r="L735" s="30"/>
      <c r="M735" s="126" t="s">
        <v>17</v>
      </c>
      <c r="N735" s="127" t="s">
        <v>37</v>
      </c>
      <c r="O735" s="128">
        <v>1.282</v>
      </c>
      <c r="P735" s="128">
        <f>O735*H735</f>
        <v>92.434764000000001</v>
      </c>
      <c r="Q735" s="128">
        <v>1.315E-2</v>
      </c>
      <c r="R735" s="128">
        <f>Q735*H735</f>
        <v>0.94814130000000008</v>
      </c>
      <c r="S735" s="128">
        <v>0</v>
      </c>
      <c r="T735" s="129">
        <f>S735*H735</f>
        <v>0</v>
      </c>
      <c r="AR735" s="130" t="s">
        <v>239</v>
      </c>
      <c r="AT735" s="130" t="s">
        <v>128</v>
      </c>
      <c r="AU735" s="130" t="s">
        <v>76</v>
      </c>
      <c r="AY735" s="18" t="s">
        <v>126</v>
      </c>
      <c r="BE735" s="131">
        <f>IF(N735="základní",J735,0)</f>
        <v>72.099999999999994</v>
      </c>
      <c r="BF735" s="131">
        <f>IF(N735="snížená",J735,0)</f>
        <v>0</v>
      </c>
      <c r="BG735" s="131">
        <f>IF(N735="zákl. přenesená",J735,0)</f>
        <v>0</v>
      </c>
      <c r="BH735" s="131">
        <f>IF(N735="sníž. přenesená",J735,0)</f>
        <v>0</v>
      </c>
      <c r="BI735" s="131">
        <f>IF(N735="nulová",J735,0)</f>
        <v>0</v>
      </c>
      <c r="BJ735" s="18" t="s">
        <v>74</v>
      </c>
      <c r="BK735" s="131">
        <f>ROUND(I735*H735,2)</f>
        <v>72.099999999999994</v>
      </c>
      <c r="BL735" s="18" t="s">
        <v>239</v>
      </c>
      <c r="BM735" s="130" t="s">
        <v>891</v>
      </c>
    </row>
    <row r="736" spans="2:65" s="1" customFormat="1" ht="11.25" x14ac:dyDescent="0.2">
      <c r="B736" s="30"/>
      <c r="D736" s="132" t="s">
        <v>135</v>
      </c>
      <c r="F736" s="133" t="s">
        <v>892</v>
      </c>
      <c r="L736" s="30"/>
      <c r="M736" s="134"/>
      <c r="T736" s="51"/>
      <c r="AT736" s="18" t="s">
        <v>135</v>
      </c>
      <c r="AU736" s="18" t="s">
        <v>76</v>
      </c>
    </row>
    <row r="737" spans="2:65" s="13" customFormat="1" ht="11.25" x14ac:dyDescent="0.2">
      <c r="B737" s="141"/>
      <c r="D737" s="136" t="s">
        <v>137</v>
      </c>
      <c r="E737" s="142" t="s">
        <v>17</v>
      </c>
      <c r="F737" s="143" t="s">
        <v>893</v>
      </c>
      <c r="H737" s="144">
        <v>17.085000000000001</v>
      </c>
      <c r="L737" s="141"/>
      <c r="M737" s="145"/>
      <c r="T737" s="146"/>
      <c r="AT737" s="142" t="s">
        <v>137</v>
      </c>
      <c r="AU737" s="142" t="s">
        <v>76</v>
      </c>
      <c r="AV737" s="13" t="s">
        <v>76</v>
      </c>
      <c r="AW737" s="13" t="s">
        <v>28</v>
      </c>
      <c r="AX737" s="13" t="s">
        <v>66</v>
      </c>
      <c r="AY737" s="142" t="s">
        <v>126</v>
      </c>
    </row>
    <row r="738" spans="2:65" s="13" customFormat="1" ht="11.25" x14ac:dyDescent="0.2">
      <c r="B738" s="141"/>
      <c r="D738" s="136" t="s">
        <v>137</v>
      </c>
      <c r="E738" s="142" t="s">
        <v>17</v>
      </c>
      <c r="F738" s="143" t="s">
        <v>894</v>
      </c>
      <c r="H738" s="144">
        <v>6.21</v>
      </c>
      <c r="L738" s="141"/>
      <c r="M738" s="145"/>
      <c r="T738" s="146"/>
      <c r="AT738" s="142" t="s">
        <v>137</v>
      </c>
      <c r="AU738" s="142" t="s">
        <v>76</v>
      </c>
      <c r="AV738" s="13" t="s">
        <v>76</v>
      </c>
      <c r="AW738" s="13" t="s">
        <v>28</v>
      </c>
      <c r="AX738" s="13" t="s">
        <v>66</v>
      </c>
      <c r="AY738" s="142" t="s">
        <v>126</v>
      </c>
    </row>
    <row r="739" spans="2:65" s="13" customFormat="1" ht="11.25" x14ac:dyDescent="0.2">
      <c r="B739" s="141"/>
      <c r="D739" s="136" t="s">
        <v>137</v>
      </c>
      <c r="E739" s="142" t="s">
        <v>17</v>
      </c>
      <c r="F739" s="143" t="s">
        <v>895</v>
      </c>
      <c r="H739" s="144">
        <v>28.35</v>
      </c>
      <c r="L739" s="141"/>
      <c r="M739" s="145"/>
      <c r="T739" s="146"/>
      <c r="AT739" s="142" t="s">
        <v>137</v>
      </c>
      <c r="AU739" s="142" t="s">
        <v>76</v>
      </c>
      <c r="AV739" s="13" t="s">
        <v>76</v>
      </c>
      <c r="AW739" s="13" t="s">
        <v>28</v>
      </c>
      <c r="AX739" s="13" t="s">
        <v>66</v>
      </c>
      <c r="AY739" s="142" t="s">
        <v>126</v>
      </c>
    </row>
    <row r="740" spans="2:65" s="13" customFormat="1" ht="11.25" x14ac:dyDescent="0.2">
      <c r="B740" s="141"/>
      <c r="D740" s="136" t="s">
        <v>137</v>
      </c>
      <c r="E740" s="142" t="s">
        <v>17</v>
      </c>
      <c r="F740" s="143" t="s">
        <v>896</v>
      </c>
      <c r="H740" s="144">
        <v>8.3520000000000003</v>
      </c>
      <c r="L740" s="141"/>
      <c r="M740" s="145"/>
      <c r="T740" s="146"/>
      <c r="AT740" s="142" t="s">
        <v>137</v>
      </c>
      <c r="AU740" s="142" t="s">
        <v>76</v>
      </c>
      <c r="AV740" s="13" t="s">
        <v>76</v>
      </c>
      <c r="AW740" s="13" t="s">
        <v>28</v>
      </c>
      <c r="AX740" s="13" t="s">
        <v>66</v>
      </c>
      <c r="AY740" s="142" t="s">
        <v>126</v>
      </c>
    </row>
    <row r="741" spans="2:65" s="13" customFormat="1" ht="11.25" x14ac:dyDescent="0.2">
      <c r="B741" s="141"/>
      <c r="D741" s="136" t="s">
        <v>137</v>
      </c>
      <c r="E741" s="142" t="s">
        <v>17</v>
      </c>
      <c r="F741" s="143" t="s">
        <v>562</v>
      </c>
      <c r="H741" s="144">
        <v>3.5750000000000002</v>
      </c>
      <c r="L741" s="141"/>
      <c r="M741" s="145"/>
      <c r="T741" s="146"/>
      <c r="AT741" s="142" t="s">
        <v>137</v>
      </c>
      <c r="AU741" s="142" t="s">
        <v>76</v>
      </c>
      <c r="AV741" s="13" t="s">
        <v>76</v>
      </c>
      <c r="AW741" s="13" t="s">
        <v>28</v>
      </c>
      <c r="AX741" s="13" t="s">
        <v>66</v>
      </c>
      <c r="AY741" s="142" t="s">
        <v>126</v>
      </c>
    </row>
    <row r="742" spans="2:65" s="13" customFormat="1" ht="11.25" x14ac:dyDescent="0.2">
      <c r="B742" s="141"/>
      <c r="D742" s="136" t="s">
        <v>137</v>
      </c>
      <c r="E742" s="142" t="s">
        <v>17</v>
      </c>
      <c r="F742" s="143" t="s">
        <v>897</v>
      </c>
      <c r="H742" s="144">
        <v>0.23</v>
      </c>
      <c r="L742" s="141"/>
      <c r="M742" s="145"/>
      <c r="T742" s="146"/>
      <c r="AT742" s="142" t="s">
        <v>137</v>
      </c>
      <c r="AU742" s="142" t="s">
        <v>76</v>
      </c>
      <c r="AV742" s="13" t="s">
        <v>76</v>
      </c>
      <c r="AW742" s="13" t="s">
        <v>28</v>
      </c>
      <c r="AX742" s="13" t="s">
        <v>66</v>
      </c>
      <c r="AY742" s="142" t="s">
        <v>126</v>
      </c>
    </row>
    <row r="743" spans="2:65" s="13" customFormat="1" ht="11.25" x14ac:dyDescent="0.2">
      <c r="B743" s="141"/>
      <c r="D743" s="136" t="s">
        <v>137</v>
      </c>
      <c r="E743" s="142" t="s">
        <v>17</v>
      </c>
      <c r="F743" s="143" t="s">
        <v>561</v>
      </c>
      <c r="H743" s="144">
        <v>2.7</v>
      </c>
      <c r="L743" s="141"/>
      <c r="M743" s="145"/>
      <c r="T743" s="146"/>
      <c r="AT743" s="142" t="s">
        <v>137</v>
      </c>
      <c r="AU743" s="142" t="s">
        <v>76</v>
      </c>
      <c r="AV743" s="13" t="s">
        <v>76</v>
      </c>
      <c r="AW743" s="13" t="s">
        <v>28</v>
      </c>
      <c r="AX743" s="13" t="s">
        <v>66</v>
      </c>
      <c r="AY743" s="142" t="s">
        <v>126</v>
      </c>
    </row>
    <row r="744" spans="2:65" s="13" customFormat="1" ht="11.25" x14ac:dyDescent="0.2">
      <c r="B744" s="141"/>
      <c r="D744" s="136" t="s">
        <v>137</v>
      </c>
      <c r="E744" s="142" t="s">
        <v>17</v>
      </c>
      <c r="F744" s="143" t="s">
        <v>898</v>
      </c>
      <c r="H744" s="144">
        <v>5.6</v>
      </c>
      <c r="L744" s="141"/>
      <c r="M744" s="145"/>
      <c r="T744" s="146"/>
      <c r="AT744" s="142" t="s">
        <v>137</v>
      </c>
      <c r="AU744" s="142" t="s">
        <v>76</v>
      </c>
      <c r="AV744" s="13" t="s">
        <v>76</v>
      </c>
      <c r="AW744" s="13" t="s">
        <v>28</v>
      </c>
      <c r="AX744" s="13" t="s">
        <v>66</v>
      </c>
      <c r="AY744" s="142" t="s">
        <v>126</v>
      </c>
    </row>
    <row r="745" spans="2:65" s="15" customFormat="1" ht="11.25" x14ac:dyDescent="0.2">
      <c r="B745" s="153"/>
      <c r="D745" s="136" t="s">
        <v>137</v>
      </c>
      <c r="E745" s="154" t="s">
        <v>17</v>
      </c>
      <c r="F745" s="155" t="s">
        <v>157</v>
      </c>
      <c r="H745" s="156">
        <v>72.10199999999999</v>
      </c>
      <c r="L745" s="153"/>
      <c r="M745" s="157"/>
      <c r="T745" s="158"/>
      <c r="AT745" s="154" t="s">
        <v>137</v>
      </c>
      <c r="AU745" s="154" t="s">
        <v>76</v>
      </c>
      <c r="AV745" s="15" t="s">
        <v>133</v>
      </c>
      <c r="AW745" s="15" t="s">
        <v>28</v>
      </c>
      <c r="AX745" s="15" t="s">
        <v>74</v>
      </c>
      <c r="AY745" s="154" t="s">
        <v>126</v>
      </c>
    </row>
    <row r="746" spans="2:65" s="1" customFormat="1" ht="37.9" customHeight="1" x14ac:dyDescent="0.2">
      <c r="B746" s="30"/>
      <c r="C746" s="120" t="s">
        <v>899</v>
      </c>
      <c r="D746" s="120" t="s">
        <v>128</v>
      </c>
      <c r="E746" s="121" t="s">
        <v>900</v>
      </c>
      <c r="F746" s="122" t="s">
        <v>901</v>
      </c>
      <c r="G746" s="123" t="s">
        <v>131</v>
      </c>
      <c r="H746" s="124">
        <v>16.02</v>
      </c>
      <c r="I746" s="125">
        <v>1</v>
      </c>
      <c r="J746" s="125">
        <f>ROUND(I746*H746,2)</f>
        <v>16.02</v>
      </c>
      <c r="K746" s="122" t="s">
        <v>132</v>
      </c>
      <c r="L746" s="30"/>
      <c r="M746" s="126" t="s">
        <v>17</v>
      </c>
      <c r="N746" s="127" t="s">
        <v>37</v>
      </c>
      <c r="O746" s="128">
        <v>1.282</v>
      </c>
      <c r="P746" s="128">
        <f>O746*H746</f>
        <v>20.53764</v>
      </c>
      <c r="Q746" s="128">
        <v>1.315E-2</v>
      </c>
      <c r="R746" s="128">
        <f>Q746*H746</f>
        <v>0.21066299999999999</v>
      </c>
      <c r="S746" s="128">
        <v>0</v>
      </c>
      <c r="T746" s="129">
        <f>S746*H746</f>
        <v>0</v>
      </c>
      <c r="AR746" s="130" t="s">
        <v>239</v>
      </c>
      <c r="AT746" s="130" t="s">
        <v>128</v>
      </c>
      <c r="AU746" s="130" t="s">
        <v>76</v>
      </c>
      <c r="AY746" s="18" t="s">
        <v>126</v>
      </c>
      <c r="BE746" s="131">
        <f>IF(N746="základní",J746,0)</f>
        <v>16.02</v>
      </c>
      <c r="BF746" s="131">
        <f>IF(N746="snížená",J746,0)</f>
        <v>0</v>
      </c>
      <c r="BG746" s="131">
        <f>IF(N746="zákl. přenesená",J746,0)</f>
        <v>0</v>
      </c>
      <c r="BH746" s="131">
        <f>IF(N746="sníž. přenesená",J746,0)</f>
        <v>0</v>
      </c>
      <c r="BI746" s="131">
        <f>IF(N746="nulová",J746,0)</f>
        <v>0</v>
      </c>
      <c r="BJ746" s="18" t="s">
        <v>74</v>
      </c>
      <c r="BK746" s="131">
        <f>ROUND(I746*H746,2)</f>
        <v>16.02</v>
      </c>
      <c r="BL746" s="18" t="s">
        <v>239</v>
      </c>
      <c r="BM746" s="130" t="s">
        <v>902</v>
      </c>
    </row>
    <row r="747" spans="2:65" s="1" customFormat="1" ht="11.25" x14ac:dyDescent="0.2">
      <c r="B747" s="30"/>
      <c r="D747" s="132" t="s">
        <v>135</v>
      </c>
      <c r="F747" s="133" t="s">
        <v>903</v>
      </c>
      <c r="L747" s="30"/>
      <c r="M747" s="134"/>
      <c r="T747" s="51"/>
      <c r="AT747" s="18" t="s">
        <v>135</v>
      </c>
      <c r="AU747" s="18" t="s">
        <v>76</v>
      </c>
    </row>
    <row r="748" spans="2:65" s="13" customFormat="1" ht="11.25" x14ac:dyDescent="0.2">
      <c r="B748" s="141"/>
      <c r="D748" s="136" t="s">
        <v>137</v>
      </c>
      <c r="E748" s="142" t="s">
        <v>17</v>
      </c>
      <c r="F748" s="143" t="s">
        <v>904</v>
      </c>
      <c r="H748" s="144">
        <v>3.96</v>
      </c>
      <c r="L748" s="141"/>
      <c r="M748" s="145"/>
      <c r="T748" s="146"/>
      <c r="AT748" s="142" t="s">
        <v>137</v>
      </c>
      <c r="AU748" s="142" t="s">
        <v>76</v>
      </c>
      <c r="AV748" s="13" t="s">
        <v>76</v>
      </c>
      <c r="AW748" s="13" t="s">
        <v>28</v>
      </c>
      <c r="AX748" s="13" t="s">
        <v>66</v>
      </c>
      <c r="AY748" s="142" t="s">
        <v>126</v>
      </c>
    </row>
    <row r="749" spans="2:65" s="13" customFormat="1" ht="11.25" x14ac:dyDescent="0.2">
      <c r="B749" s="141"/>
      <c r="D749" s="136" t="s">
        <v>137</v>
      </c>
      <c r="E749" s="142" t="s">
        <v>17</v>
      </c>
      <c r="F749" s="143" t="s">
        <v>894</v>
      </c>
      <c r="H749" s="144">
        <v>6.21</v>
      </c>
      <c r="L749" s="141"/>
      <c r="M749" s="145"/>
      <c r="T749" s="146"/>
      <c r="AT749" s="142" t="s">
        <v>137</v>
      </c>
      <c r="AU749" s="142" t="s">
        <v>76</v>
      </c>
      <c r="AV749" s="13" t="s">
        <v>76</v>
      </c>
      <c r="AW749" s="13" t="s">
        <v>28</v>
      </c>
      <c r="AX749" s="13" t="s">
        <v>66</v>
      </c>
      <c r="AY749" s="142" t="s">
        <v>126</v>
      </c>
    </row>
    <row r="750" spans="2:65" s="13" customFormat="1" ht="11.25" x14ac:dyDescent="0.2">
      <c r="B750" s="141"/>
      <c r="D750" s="136" t="s">
        <v>137</v>
      </c>
      <c r="E750" s="142" t="s">
        <v>17</v>
      </c>
      <c r="F750" s="143" t="s">
        <v>905</v>
      </c>
      <c r="H750" s="144">
        <v>5.85</v>
      </c>
      <c r="L750" s="141"/>
      <c r="M750" s="145"/>
      <c r="T750" s="146"/>
      <c r="AT750" s="142" t="s">
        <v>137</v>
      </c>
      <c r="AU750" s="142" t="s">
        <v>76</v>
      </c>
      <c r="AV750" s="13" t="s">
        <v>76</v>
      </c>
      <c r="AW750" s="13" t="s">
        <v>28</v>
      </c>
      <c r="AX750" s="13" t="s">
        <v>66</v>
      </c>
      <c r="AY750" s="142" t="s">
        <v>126</v>
      </c>
    </row>
    <row r="751" spans="2:65" s="15" customFormat="1" ht="11.25" x14ac:dyDescent="0.2">
      <c r="B751" s="153"/>
      <c r="D751" s="136" t="s">
        <v>137</v>
      </c>
      <c r="E751" s="154" t="s">
        <v>17</v>
      </c>
      <c r="F751" s="155" t="s">
        <v>157</v>
      </c>
      <c r="H751" s="156">
        <v>16.02</v>
      </c>
      <c r="L751" s="153"/>
      <c r="M751" s="157"/>
      <c r="T751" s="158"/>
      <c r="AT751" s="154" t="s">
        <v>137</v>
      </c>
      <c r="AU751" s="154" t="s">
        <v>76</v>
      </c>
      <c r="AV751" s="15" t="s">
        <v>133</v>
      </c>
      <c r="AW751" s="15" t="s">
        <v>28</v>
      </c>
      <c r="AX751" s="15" t="s">
        <v>74</v>
      </c>
      <c r="AY751" s="154" t="s">
        <v>126</v>
      </c>
    </row>
    <row r="752" spans="2:65" s="1" customFormat="1" ht="24.2" customHeight="1" x14ac:dyDescent="0.2">
      <c r="B752" s="30"/>
      <c r="C752" s="120" t="s">
        <v>906</v>
      </c>
      <c r="D752" s="120" t="s">
        <v>128</v>
      </c>
      <c r="E752" s="121" t="s">
        <v>907</v>
      </c>
      <c r="F752" s="122" t="s">
        <v>908</v>
      </c>
      <c r="G752" s="123" t="s">
        <v>684</v>
      </c>
      <c r="H752" s="124">
        <v>1091.5039999999999</v>
      </c>
      <c r="I752" s="125">
        <v>1</v>
      </c>
      <c r="J752" s="125">
        <f>ROUND(I752*H752,2)</f>
        <v>1091.5</v>
      </c>
      <c r="K752" s="122" t="s">
        <v>132</v>
      </c>
      <c r="L752" s="30"/>
      <c r="M752" s="126" t="s">
        <v>17</v>
      </c>
      <c r="N752" s="127" t="s">
        <v>37</v>
      </c>
      <c r="O752" s="128">
        <v>0</v>
      </c>
      <c r="P752" s="128">
        <f>O752*H752</f>
        <v>0</v>
      </c>
      <c r="Q752" s="128">
        <v>0</v>
      </c>
      <c r="R752" s="128">
        <f>Q752*H752</f>
        <v>0</v>
      </c>
      <c r="S752" s="128">
        <v>0</v>
      </c>
      <c r="T752" s="129">
        <f>S752*H752</f>
        <v>0</v>
      </c>
      <c r="AR752" s="130" t="s">
        <v>239</v>
      </c>
      <c r="AT752" s="130" t="s">
        <v>128</v>
      </c>
      <c r="AU752" s="130" t="s">
        <v>76</v>
      </c>
      <c r="AY752" s="18" t="s">
        <v>126</v>
      </c>
      <c r="BE752" s="131">
        <f>IF(N752="základní",J752,0)</f>
        <v>1091.5</v>
      </c>
      <c r="BF752" s="131">
        <f>IF(N752="snížená",J752,0)</f>
        <v>0</v>
      </c>
      <c r="BG752" s="131">
        <f>IF(N752="zákl. přenesená",J752,0)</f>
        <v>0</v>
      </c>
      <c r="BH752" s="131">
        <f>IF(N752="sníž. přenesená",J752,0)</f>
        <v>0</v>
      </c>
      <c r="BI752" s="131">
        <f>IF(N752="nulová",J752,0)</f>
        <v>0</v>
      </c>
      <c r="BJ752" s="18" t="s">
        <v>74</v>
      </c>
      <c r="BK752" s="131">
        <f>ROUND(I752*H752,2)</f>
        <v>1091.5</v>
      </c>
      <c r="BL752" s="18" t="s">
        <v>239</v>
      </c>
      <c r="BM752" s="130" t="s">
        <v>909</v>
      </c>
    </row>
    <row r="753" spans="2:65" s="1" customFormat="1" ht="11.25" x14ac:dyDescent="0.2">
      <c r="B753" s="30"/>
      <c r="D753" s="132" t="s">
        <v>135</v>
      </c>
      <c r="F753" s="133" t="s">
        <v>910</v>
      </c>
      <c r="L753" s="30"/>
      <c r="M753" s="134"/>
      <c r="T753" s="51"/>
      <c r="AT753" s="18" t="s">
        <v>135</v>
      </c>
      <c r="AU753" s="18" t="s">
        <v>76</v>
      </c>
    </row>
    <row r="754" spans="2:65" s="11" customFormat="1" ht="22.9" customHeight="1" x14ac:dyDescent="0.2">
      <c r="B754" s="109"/>
      <c r="D754" s="110" t="s">
        <v>65</v>
      </c>
      <c r="E754" s="118" t="s">
        <v>911</v>
      </c>
      <c r="F754" s="118" t="s">
        <v>912</v>
      </c>
      <c r="J754" s="119">
        <f>BK754</f>
        <v>193.95</v>
      </c>
      <c r="L754" s="109"/>
      <c r="M754" s="113"/>
      <c r="P754" s="114">
        <f>SUM(P755:P769)</f>
        <v>37.652600000000007</v>
      </c>
      <c r="R754" s="114">
        <f>SUM(R755:R769)</f>
        <v>0.41138200000000003</v>
      </c>
      <c r="T754" s="115">
        <f>SUM(T755:T769)</f>
        <v>0</v>
      </c>
      <c r="AR754" s="110" t="s">
        <v>76</v>
      </c>
      <c r="AT754" s="116" t="s">
        <v>65</v>
      </c>
      <c r="AU754" s="116" t="s">
        <v>74</v>
      </c>
      <c r="AY754" s="110" t="s">
        <v>126</v>
      </c>
      <c r="BK754" s="117">
        <f>SUM(BK755:BK769)</f>
        <v>193.95</v>
      </c>
    </row>
    <row r="755" spans="2:65" s="1" customFormat="1" ht="16.5" customHeight="1" x14ac:dyDescent="0.2">
      <c r="B755" s="30"/>
      <c r="C755" s="120" t="s">
        <v>913</v>
      </c>
      <c r="D755" s="120" t="s">
        <v>128</v>
      </c>
      <c r="E755" s="121" t="s">
        <v>914</v>
      </c>
      <c r="F755" s="122" t="s">
        <v>915</v>
      </c>
      <c r="G755" s="123" t="s">
        <v>286</v>
      </c>
      <c r="H755" s="124">
        <v>47.5</v>
      </c>
      <c r="I755" s="125">
        <v>1</v>
      </c>
      <c r="J755" s="125">
        <f>ROUND(I755*H755,2)</f>
        <v>47.5</v>
      </c>
      <c r="K755" s="122" t="s">
        <v>132</v>
      </c>
      <c r="L755" s="30"/>
      <c r="M755" s="126" t="s">
        <v>17</v>
      </c>
      <c r="N755" s="127" t="s">
        <v>37</v>
      </c>
      <c r="O755" s="128">
        <v>7.6999999999999999E-2</v>
      </c>
      <c r="P755" s="128">
        <f>O755*H755</f>
        <v>3.6574999999999998</v>
      </c>
      <c r="Q755" s="128">
        <v>1.3799999999999999E-3</v>
      </c>
      <c r="R755" s="128">
        <f>Q755*H755</f>
        <v>6.5549999999999997E-2</v>
      </c>
      <c r="S755" s="128">
        <v>0</v>
      </c>
      <c r="T755" s="129">
        <f>S755*H755</f>
        <v>0</v>
      </c>
      <c r="AR755" s="130" t="s">
        <v>239</v>
      </c>
      <c r="AT755" s="130" t="s">
        <v>128</v>
      </c>
      <c r="AU755" s="130" t="s">
        <v>76</v>
      </c>
      <c r="AY755" s="18" t="s">
        <v>126</v>
      </c>
      <c r="BE755" s="131">
        <f>IF(N755="základní",J755,0)</f>
        <v>47.5</v>
      </c>
      <c r="BF755" s="131">
        <f>IF(N755="snížená",J755,0)</f>
        <v>0</v>
      </c>
      <c r="BG755" s="131">
        <f>IF(N755="zákl. přenesená",J755,0)</f>
        <v>0</v>
      </c>
      <c r="BH755" s="131">
        <f>IF(N755="sníž. přenesená",J755,0)</f>
        <v>0</v>
      </c>
      <c r="BI755" s="131">
        <f>IF(N755="nulová",J755,0)</f>
        <v>0</v>
      </c>
      <c r="BJ755" s="18" t="s">
        <v>74</v>
      </c>
      <c r="BK755" s="131">
        <f>ROUND(I755*H755,2)</f>
        <v>47.5</v>
      </c>
      <c r="BL755" s="18" t="s">
        <v>239</v>
      </c>
      <c r="BM755" s="130" t="s">
        <v>916</v>
      </c>
    </row>
    <row r="756" spans="2:65" s="1" customFormat="1" ht="11.25" x14ac:dyDescent="0.2">
      <c r="B756" s="30"/>
      <c r="D756" s="132" t="s">
        <v>135</v>
      </c>
      <c r="F756" s="133" t="s">
        <v>917</v>
      </c>
      <c r="L756" s="30"/>
      <c r="M756" s="134"/>
      <c r="T756" s="51"/>
      <c r="AT756" s="18" t="s">
        <v>135</v>
      </c>
      <c r="AU756" s="18" t="s">
        <v>76</v>
      </c>
    </row>
    <row r="757" spans="2:65" s="1" customFormat="1" ht="24.2" customHeight="1" x14ac:dyDescent="0.2">
      <c r="B757" s="30"/>
      <c r="C757" s="120" t="s">
        <v>918</v>
      </c>
      <c r="D757" s="120" t="s">
        <v>128</v>
      </c>
      <c r="E757" s="121" t="s">
        <v>919</v>
      </c>
      <c r="F757" s="122" t="s">
        <v>920</v>
      </c>
      <c r="G757" s="123" t="s">
        <v>286</v>
      </c>
      <c r="H757" s="124">
        <v>47.5</v>
      </c>
      <c r="I757" s="125">
        <v>1</v>
      </c>
      <c r="J757" s="125">
        <f>ROUND(I757*H757,2)</f>
        <v>47.5</v>
      </c>
      <c r="K757" s="122" t="s">
        <v>132</v>
      </c>
      <c r="L757" s="30"/>
      <c r="M757" s="126" t="s">
        <v>17</v>
      </c>
      <c r="N757" s="127" t="s">
        <v>37</v>
      </c>
      <c r="O757" s="128">
        <v>0.192</v>
      </c>
      <c r="P757" s="128">
        <f>O757*H757</f>
        <v>9.120000000000001</v>
      </c>
      <c r="Q757" s="128">
        <v>1.8500000000000001E-3</v>
      </c>
      <c r="R757" s="128">
        <f>Q757*H757</f>
        <v>8.7875000000000009E-2</v>
      </c>
      <c r="S757" s="128">
        <v>0</v>
      </c>
      <c r="T757" s="129">
        <f>S757*H757</f>
        <v>0</v>
      </c>
      <c r="AR757" s="130" t="s">
        <v>239</v>
      </c>
      <c r="AT757" s="130" t="s">
        <v>128</v>
      </c>
      <c r="AU757" s="130" t="s">
        <v>76</v>
      </c>
      <c r="AY757" s="18" t="s">
        <v>126</v>
      </c>
      <c r="BE757" s="131">
        <f>IF(N757="základní",J757,0)</f>
        <v>47.5</v>
      </c>
      <c r="BF757" s="131">
        <f>IF(N757="snížená",J757,0)</f>
        <v>0</v>
      </c>
      <c r="BG757" s="131">
        <f>IF(N757="zákl. přenesená",J757,0)</f>
        <v>0</v>
      </c>
      <c r="BH757" s="131">
        <f>IF(N757="sníž. přenesená",J757,0)</f>
        <v>0</v>
      </c>
      <c r="BI757" s="131">
        <f>IF(N757="nulová",J757,0)</f>
        <v>0</v>
      </c>
      <c r="BJ757" s="18" t="s">
        <v>74</v>
      </c>
      <c r="BK757" s="131">
        <f>ROUND(I757*H757,2)</f>
        <v>47.5</v>
      </c>
      <c r="BL757" s="18" t="s">
        <v>239</v>
      </c>
      <c r="BM757" s="130" t="s">
        <v>921</v>
      </c>
    </row>
    <row r="758" spans="2:65" s="1" customFormat="1" ht="11.25" x14ac:dyDescent="0.2">
      <c r="B758" s="30"/>
      <c r="D758" s="132" t="s">
        <v>135</v>
      </c>
      <c r="F758" s="133" t="s">
        <v>922</v>
      </c>
      <c r="L758" s="30"/>
      <c r="M758" s="134"/>
      <c r="T758" s="51"/>
      <c r="AT758" s="18" t="s">
        <v>135</v>
      </c>
      <c r="AU758" s="18" t="s">
        <v>76</v>
      </c>
    </row>
    <row r="759" spans="2:65" s="1" customFormat="1" ht="16.5" customHeight="1" x14ac:dyDescent="0.2">
      <c r="B759" s="30"/>
      <c r="C759" s="120" t="s">
        <v>923</v>
      </c>
      <c r="D759" s="120" t="s">
        <v>128</v>
      </c>
      <c r="E759" s="121" t="s">
        <v>924</v>
      </c>
      <c r="F759" s="122" t="s">
        <v>925</v>
      </c>
      <c r="G759" s="123" t="s">
        <v>286</v>
      </c>
      <c r="H759" s="124">
        <v>34.450000000000003</v>
      </c>
      <c r="I759" s="125">
        <v>1</v>
      </c>
      <c r="J759" s="125">
        <f>ROUND(I759*H759,2)</f>
        <v>34.450000000000003</v>
      </c>
      <c r="K759" s="122" t="s">
        <v>132</v>
      </c>
      <c r="L759" s="30"/>
      <c r="M759" s="126" t="s">
        <v>17</v>
      </c>
      <c r="N759" s="127" t="s">
        <v>37</v>
      </c>
      <c r="O759" s="128">
        <v>0.27800000000000002</v>
      </c>
      <c r="P759" s="128">
        <f>O759*H759</f>
        <v>9.5771000000000015</v>
      </c>
      <c r="Q759" s="128">
        <v>4.3600000000000002E-3</v>
      </c>
      <c r="R759" s="128">
        <f>Q759*H759</f>
        <v>0.15020200000000003</v>
      </c>
      <c r="S759" s="128">
        <v>0</v>
      </c>
      <c r="T759" s="129">
        <f>S759*H759</f>
        <v>0</v>
      </c>
      <c r="AR759" s="130" t="s">
        <v>239</v>
      </c>
      <c r="AT759" s="130" t="s">
        <v>128</v>
      </c>
      <c r="AU759" s="130" t="s">
        <v>76</v>
      </c>
      <c r="AY759" s="18" t="s">
        <v>126</v>
      </c>
      <c r="BE759" s="131">
        <f>IF(N759="základní",J759,0)</f>
        <v>34.450000000000003</v>
      </c>
      <c r="BF759" s="131">
        <f>IF(N759="snížená",J759,0)</f>
        <v>0</v>
      </c>
      <c r="BG759" s="131">
        <f>IF(N759="zákl. přenesená",J759,0)</f>
        <v>0</v>
      </c>
      <c r="BH759" s="131">
        <f>IF(N759="sníž. přenesená",J759,0)</f>
        <v>0</v>
      </c>
      <c r="BI759" s="131">
        <f>IF(N759="nulová",J759,0)</f>
        <v>0</v>
      </c>
      <c r="BJ759" s="18" t="s">
        <v>74</v>
      </c>
      <c r="BK759" s="131">
        <f>ROUND(I759*H759,2)</f>
        <v>34.450000000000003</v>
      </c>
      <c r="BL759" s="18" t="s">
        <v>239</v>
      </c>
      <c r="BM759" s="130" t="s">
        <v>926</v>
      </c>
    </row>
    <row r="760" spans="2:65" s="1" customFormat="1" ht="11.25" x14ac:dyDescent="0.2">
      <c r="B760" s="30"/>
      <c r="D760" s="132" t="s">
        <v>135</v>
      </c>
      <c r="F760" s="133" t="s">
        <v>927</v>
      </c>
      <c r="L760" s="30"/>
      <c r="M760" s="134"/>
      <c r="T760" s="51"/>
      <c r="AT760" s="18" t="s">
        <v>135</v>
      </c>
      <c r="AU760" s="18" t="s">
        <v>76</v>
      </c>
    </row>
    <row r="761" spans="2:65" s="13" customFormat="1" ht="11.25" x14ac:dyDescent="0.2">
      <c r="B761" s="141"/>
      <c r="D761" s="136" t="s">
        <v>137</v>
      </c>
      <c r="E761" s="142" t="s">
        <v>17</v>
      </c>
      <c r="F761" s="143" t="s">
        <v>928</v>
      </c>
      <c r="H761" s="144">
        <v>34.450000000000003</v>
      </c>
      <c r="L761" s="141"/>
      <c r="M761" s="145"/>
      <c r="T761" s="146"/>
      <c r="AT761" s="142" t="s">
        <v>137</v>
      </c>
      <c r="AU761" s="142" t="s">
        <v>76</v>
      </c>
      <c r="AV761" s="13" t="s">
        <v>76</v>
      </c>
      <c r="AW761" s="13" t="s">
        <v>28</v>
      </c>
      <c r="AX761" s="13" t="s">
        <v>74</v>
      </c>
      <c r="AY761" s="142" t="s">
        <v>126</v>
      </c>
    </row>
    <row r="762" spans="2:65" s="1" customFormat="1" ht="21.75" customHeight="1" x14ac:dyDescent="0.2">
      <c r="B762" s="30"/>
      <c r="C762" s="120" t="s">
        <v>929</v>
      </c>
      <c r="D762" s="120" t="s">
        <v>128</v>
      </c>
      <c r="E762" s="121" t="s">
        <v>930</v>
      </c>
      <c r="F762" s="122" t="s">
        <v>931</v>
      </c>
      <c r="G762" s="123" t="s">
        <v>286</v>
      </c>
      <c r="H762" s="124">
        <v>47.5</v>
      </c>
      <c r="I762" s="125">
        <v>1</v>
      </c>
      <c r="J762" s="125">
        <f>ROUND(I762*H762,2)</f>
        <v>47.5</v>
      </c>
      <c r="K762" s="122" t="s">
        <v>132</v>
      </c>
      <c r="L762" s="30"/>
      <c r="M762" s="126" t="s">
        <v>17</v>
      </c>
      <c r="N762" s="127" t="s">
        <v>37</v>
      </c>
      <c r="O762" s="128">
        <v>0.20399999999999999</v>
      </c>
      <c r="P762" s="128">
        <f>O762*H762</f>
        <v>9.69</v>
      </c>
      <c r="Q762" s="128">
        <v>1.6900000000000001E-3</v>
      </c>
      <c r="R762" s="128">
        <f>Q762*H762</f>
        <v>8.0274999999999999E-2</v>
      </c>
      <c r="S762" s="128">
        <v>0</v>
      </c>
      <c r="T762" s="129">
        <f>S762*H762</f>
        <v>0</v>
      </c>
      <c r="AR762" s="130" t="s">
        <v>239</v>
      </c>
      <c r="AT762" s="130" t="s">
        <v>128</v>
      </c>
      <c r="AU762" s="130" t="s">
        <v>76</v>
      </c>
      <c r="AY762" s="18" t="s">
        <v>126</v>
      </c>
      <c r="BE762" s="131">
        <f>IF(N762="základní",J762,0)</f>
        <v>47.5</v>
      </c>
      <c r="BF762" s="131">
        <f>IF(N762="snížená",J762,0)</f>
        <v>0</v>
      </c>
      <c r="BG762" s="131">
        <f>IF(N762="zákl. přenesená",J762,0)</f>
        <v>0</v>
      </c>
      <c r="BH762" s="131">
        <f>IF(N762="sníž. přenesená",J762,0)</f>
        <v>0</v>
      </c>
      <c r="BI762" s="131">
        <f>IF(N762="nulová",J762,0)</f>
        <v>0</v>
      </c>
      <c r="BJ762" s="18" t="s">
        <v>74</v>
      </c>
      <c r="BK762" s="131">
        <f>ROUND(I762*H762,2)</f>
        <v>47.5</v>
      </c>
      <c r="BL762" s="18" t="s">
        <v>239</v>
      </c>
      <c r="BM762" s="130" t="s">
        <v>932</v>
      </c>
    </row>
    <row r="763" spans="2:65" s="1" customFormat="1" ht="11.25" x14ac:dyDescent="0.2">
      <c r="B763" s="30"/>
      <c r="D763" s="132" t="s">
        <v>135</v>
      </c>
      <c r="F763" s="133" t="s">
        <v>933</v>
      </c>
      <c r="L763" s="30"/>
      <c r="M763" s="134"/>
      <c r="T763" s="51"/>
      <c r="AT763" s="18" t="s">
        <v>135</v>
      </c>
      <c r="AU763" s="18" t="s">
        <v>76</v>
      </c>
    </row>
    <row r="764" spans="2:65" s="1" customFormat="1" ht="24.2" customHeight="1" x14ac:dyDescent="0.2">
      <c r="B764" s="30"/>
      <c r="C764" s="120" t="s">
        <v>934</v>
      </c>
      <c r="D764" s="120" t="s">
        <v>128</v>
      </c>
      <c r="E764" s="121" t="s">
        <v>935</v>
      </c>
      <c r="F764" s="122" t="s">
        <v>936</v>
      </c>
      <c r="G764" s="123" t="s">
        <v>334</v>
      </c>
      <c r="H764" s="124">
        <v>4</v>
      </c>
      <c r="I764" s="125">
        <v>1</v>
      </c>
      <c r="J764" s="125">
        <f>ROUND(I764*H764,2)</f>
        <v>4</v>
      </c>
      <c r="K764" s="122" t="s">
        <v>132</v>
      </c>
      <c r="L764" s="30"/>
      <c r="M764" s="126" t="s">
        <v>17</v>
      </c>
      <c r="N764" s="127" t="s">
        <v>37</v>
      </c>
      <c r="O764" s="128">
        <v>0.4</v>
      </c>
      <c r="P764" s="128">
        <f>O764*H764</f>
        <v>1.6</v>
      </c>
      <c r="Q764" s="128">
        <v>3.6000000000000002E-4</v>
      </c>
      <c r="R764" s="128">
        <f>Q764*H764</f>
        <v>1.4400000000000001E-3</v>
      </c>
      <c r="S764" s="128">
        <v>0</v>
      </c>
      <c r="T764" s="129">
        <f>S764*H764</f>
        <v>0</v>
      </c>
      <c r="AR764" s="130" t="s">
        <v>239</v>
      </c>
      <c r="AT764" s="130" t="s">
        <v>128</v>
      </c>
      <c r="AU764" s="130" t="s">
        <v>76</v>
      </c>
      <c r="AY764" s="18" t="s">
        <v>126</v>
      </c>
      <c r="BE764" s="131">
        <f>IF(N764="základní",J764,0)</f>
        <v>4</v>
      </c>
      <c r="BF764" s="131">
        <f>IF(N764="snížená",J764,0)</f>
        <v>0</v>
      </c>
      <c r="BG764" s="131">
        <f>IF(N764="zákl. přenesená",J764,0)</f>
        <v>0</v>
      </c>
      <c r="BH764" s="131">
        <f>IF(N764="sníž. přenesená",J764,0)</f>
        <v>0</v>
      </c>
      <c r="BI764" s="131">
        <f>IF(N764="nulová",J764,0)</f>
        <v>0</v>
      </c>
      <c r="BJ764" s="18" t="s">
        <v>74</v>
      </c>
      <c r="BK764" s="131">
        <f>ROUND(I764*H764,2)</f>
        <v>4</v>
      </c>
      <c r="BL764" s="18" t="s">
        <v>239</v>
      </c>
      <c r="BM764" s="130" t="s">
        <v>937</v>
      </c>
    </row>
    <row r="765" spans="2:65" s="1" customFormat="1" ht="11.25" x14ac:dyDescent="0.2">
      <c r="B765" s="30"/>
      <c r="D765" s="132" t="s">
        <v>135</v>
      </c>
      <c r="F765" s="133" t="s">
        <v>938</v>
      </c>
      <c r="L765" s="30"/>
      <c r="M765" s="134"/>
      <c r="T765" s="51"/>
      <c r="AT765" s="18" t="s">
        <v>135</v>
      </c>
      <c r="AU765" s="18" t="s">
        <v>76</v>
      </c>
    </row>
    <row r="766" spans="2:65" s="1" customFormat="1" ht="24.2" customHeight="1" x14ac:dyDescent="0.2">
      <c r="B766" s="30"/>
      <c r="C766" s="120" t="s">
        <v>939</v>
      </c>
      <c r="D766" s="120" t="s">
        <v>128</v>
      </c>
      <c r="E766" s="121" t="s">
        <v>940</v>
      </c>
      <c r="F766" s="122" t="s">
        <v>941</v>
      </c>
      <c r="G766" s="123" t="s">
        <v>286</v>
      </c>
      <c r="H766" s="124">
        <v>12</v>
      </c>
      <c r="I766" s="125">
        <v>1</v>
      </c>
      <c r="J766" s="125">
        <f>ROUND(I766*H766,2)</f>
        <v>12</v>
      </c>
      <c r="K766" s="122" t="s">
        <v>132</v>
      </c>
      <c r="L766" s="30"/>
      <c r="M766" s="126" t="s">
        <v>17</v>
      </c>
      <c r="N766" s="127" t="s">
        <v>37</v>
      </c>
      <c r="O766" s="128">
        <v>0.33400000000000002</v>
      </c>
      <c r="P766" s="128">
        <f>O766*H766</f>
        <v>4.008</v>
      </c>
      <c r="Q766" s="128">
        <v>2.1700000000000001E-3</v>
      </c>
      <c r="R766" s="128">
        <f>Q766*H766</f>
        <v>2.6040000000000001E-2</v>
      </c>
      <c r="S766" s="128">
        <v>0</v>
      </c>
      <c r="T766" s="129">
        <f>S766*H766</f>
        <v>0</v>
      </c>
      <c r="AR766" s="130" t="s">
        <v>239</v>
      </c>
      <c r="AT766" s="130" t="s">
        <v>128</v>
      </c>
      <c r="AU766" s="130" t="s">
        <v>76</v>
      </c>
      <c r="AY766" s="18" t="s">
        <v>126</v>
      </c>
      <c r="BE766" s="131">
        <f>IF(N766="základní",J766,0)</f>
        <v>12</v>
      </c>
      <c r="BF766" s="131">
        <f>IF(N766="snížená",J766,0)</f>
        <v>0</v>
      </c>
      <c r="BG766" s="131">
        <f>IF(N766="zákl. přenesená",J766,0)</f>
        <v>0</v>
      </c>
      <c r="BH766" s="131">
        <f>IF(N766="sníž. přenesená",J766,0)</f>
        <v>0</v>
      </c>
      <c r="BI766" s="131">
        <f>IF(N766="nulová",J766,0)</f>
        <v>0</v>
      </c>
      <c r="BJ766" s="18" t="s">
        <v>74</v>
      </c>
      <c r="BK766" s="131">
        <f>ROUND(I766*H766,2)</f>
        <v>12</v>
      </c>
      <c r="BL766" s="18" t="s">
        <v>239</v>
      </c>
      <c r="BM766" s="130" t="s">
        <v>942</v>
      </c>
    </row>
    <row r="767" spans="2:65" s="1" customFormat="1" ht="11.25" x14ac:dyDescent="0.2">
      <c r="B767" s="30"/>
      <c r="D767" s="132" t="s">
        <v>135</v>
      </c>
      <c r="F767" s="133" t="s">
        <v>943</v>
      </c>
      <c r="L767" s="30"/>
      <c r="M767" s="134"/>
      <c r="T767" s="51"/>
      <c r="AT767" s="18" t="s">
        <v>135</v>
      </c>
      <c r="AU767" s="18" t="s">
        <v>76</v>
      </c>
    </row>
    <row r="768" spans="2:65" s="1" customFormat="1" ht="24.2" customHeight="1" x14ac:dyDescent="0.2">
      <c r="B768" s="30"/>
      <c r="C768" s="120" t="s">
        <v>944</v>
      </c>
      <c r="D768" s="120" t="s">
        <v>128</v>
      </c>
      <c r="E768" s="121" t="s">
        <v>945</v>
      </c>
      <c r="F768" s="122" t="s">
        <v>946</v>
      </c>
      <c r="G768" s="123" t="s">
        <v>684</v>
      </c>
      <c r="H768" s="124">
        <v>1</v>
      </c>
      <c r="I768" s="125">
        <v>1</v>
      </c>
      <c r="J768" s="125">
        <f>ROUND(I768*H768,2)</f>
        <v>1</v>
      </c>
      <c r="K768" s="122" t="s">
        <v>132</v>
      </c>
      <c r="L768" s="30"/>
      <c r="M768" s="126" t="s">
        <v>17</v>
      </c>
      <c r="N768" s="127" t="s">
        <v>37</v>
      </c>
      <c r="O768" s="128">
        <v>0</v>
      </c>
      <c r="P768" s="128">
        <f>O768*H768</f>
        <v>0</v>
      </c>
      <c r="Q768" s="128">
        <v>0</v>
      </c>
      <c r="R768" s="128">
        <f>Q768*H768</f>
        <v>0</v>
      </c>
      <c r="S768" s="128">
        <v>0</v>
      </c>
      <c r="T768" s="129">
        <f>S768*H768</f>
        <v>0</v>
      </c>
      <c r="AR768" s="130" t="s">
        <v>239</v>
      </c>
      <c r="AT768" s="130" t="s">
        <v>128</v>
      </c>
      <c r="AU768" s="130" t="s">
        <v>76</v>
      </c>
      <c r="AY768" s="18" t="s">
        <v>126</v>
      </c>
      <c r="BE768" s="131">
        <f>IF(N768="základní",J768,0)</f>
        <v>1</v>
      </c>
      <c r="BF768" s="131">
        <f>IF(N768="snížená",J768,0)</f>
        <v>0</v>
      </c>
      <c r="BG768" s="131">
        <f>IF(N768="zákl. přenesená",J768,0)</f>
        <v>0</v>
      </c>
      <c r="BH768" s="131">
        <f>IF(N768="sníž. přenesená",J768,0)</f>
        <v>0</v>
      </c>
      <c r="BI768" s="131">
        <f>IF(N768="nulová",J768,0)</f>
        <v>0</v>
      </c>
      <c r="BJ768" s="18" t="s">
        <v>74</v>
      </c>
      <c r="BK768" s="131">
        <f>ROUND(I768*H768,2)</f>
        <v>1</v>
      </c>
      <c r="BL768" s="18" t="s">
        <v>239</v>
      </c>
      <c r="BM768" s="130" t="s">
        <v>947</v>
      </c>
    </row>
    <row r="769" spans="2:65" s="1" customFormat="1" ht="11.25" x14ac:dyDescent="0.2">
      <c r="B769" s="30"/>
      <c r="D769" s="132" t="s">
        <v>135</v>
      </c>
      <c r="F769" s="133" t="s">
        <v>948</v>
      </c>
      <c r="L769" s="30"/>
      <c r="M769" s="134"/>
      <c r="T769" s="51"/>
      <c r="AT769" s="18" t="s">
        <v>135</v>
      </c>
      <c r="AU769" s="18" t="s">
        <v>76</v>
      </c>
    </row>
    <row r="770" spans="2:65" s="11" customFormat="1" ht="22.9" customHeight="1" x14ac:dyDescent="0.2">
      <c r="B770" s="109"/>
      <c r="D770" s="110" t="s">
        <v>65</v>
      </c>
      <c r="E770" s="118" t="s">
        <v>949</v>
      </c>
      <c r="F770" s="118" t="s">
        <v>950</v>
      </c>
      <c r="J770" s="119">
        <f>BK770</f>
        <v>923.16000000000008</v>
      </c>
      <c r="L770" s="109"/>
      <c r="M770" s="113"/>
      <c r="P770" s="114">
        <f>SUM(P771:P801)</f>
        <v>194.90915799999999</v>
      </c>
      <c r="R770" s="114">
        <f>SUM(R771:R801)</f>
        <v>10.814634620000003</v>
      </c>
      <c r="T770" s="115">
        <f>SUM(T771:T801)</f>
        <v>0</v>
      </c>
      <c r="AR770" s="110" t="s">
        <v>76</v>
      </c>
      <c r="AT770" s="116" t="s">
        <v>65</v>
      </c>
      <c r="AU770" s="116" t="s">
        <v>74</v>
      </c>
      <c r="AY770" s="110" t="s">
        <v>126</v>
      </c>
      <c r="BK770" s="117">
        <f>SUM(BK771:BK801)</f>
        <v>923.16000000000008</v>
      </c>
    </row>
    <row r="771" spans="2:65" s="1" customFormat="1" ht="21.75" customHeight="1" x14ac:dyDescent="0.2">
      <c r="B771" s="30"/>
      <c r="C771" s="120" t="s">
        <v>951</v>
      </c>
      <c r="D771" s="120" t="s">
        <v>128</v>
      </c>
      <c r="E771" s="121" t="s">
        <v>952</v>
      </c>
      <c r="F771" s="122" t="s">
        <v>953</v>
      </c>
      <c r="G771" s="123" t="s">
        <v>131</v>
      </c>
      <c r="H771" s="124">
        <v>201.756</v>
      </c>
      <c r="I771" s="125">
        <v>1</v>
      </c>
      <c r="J771" s="125">
        <f>ROUND(I771*H771,2)</f>
        <v>201.76</v>
      </c>
      <c r="K771" s="122" t="s">
        <v>132</v>
      </c>
      <c r="L771" s="30"/>
      <c r="M771" s="126" t="s">
        <v>17</v>
      </c>
      <c r="N771" s="127" t="s">
        <v>37</v>
      </c>
      <c r="O771" s="128">
        <v>9.2999999999999999E-2</v>
      </c>
      <c r="P771" s="128">
        <f>O771*H771</f>
        <v>18.763307999999999</v>
      </c>
      <c r="Q771" s="128">
        <v>0</v>
      </c>
      <c r="R771" s="128">
        <f>Q771*H771</f>
        <v>0</v>
      </c>
      <c r="S771" s="128">
        <v>0</v>
      </c>
      <c r="T771" s="129">
        <f>S771*H771</f>
        <v>0</v>
      </c>
      <c r="AR771" s="130" t="s">
        <v>239</v>
      </c>
      <c r="AT771" s="130" t="s">
        <v>128</v>
      </c>
      <c r="AU771" s="130" t="s">
        <v>76</v>
      </c>
      <c r="AY771" s="18" t="s">
        <v>126</v>
      </c>
      <c r="BE771" s="131">
        <f>IF(N771="základní",J771,0)</f>
        <v>201.76</v>
      </c>
      <c r="BF771" s="131">
        <f>IF(N771="snížená",J771,0)</f>
        <v>0</v>
      </c>
      <c r="BG771" s="131">
        <f>IF(N771="zákl. přenesená",J771,0)</f>
        <v>0</v>
      </c>
      <c r="BH771" s="131">
        <f>IF(N771="sníž. přenesená",J771,0)</f>
        <v>0</v>
      </c>
      <c r="BI771" s="131">
        <f>IF(N771="nulová",J771,0)</f>
        <v>0</v>
      </c>
      <c r="BJ771" s="18" t="s">
        <v>74</v>
      </c>
      <c r="BK771" s="131">
        <f>ROUND(I771*H771,2)</f>
        <v>201.76</v>
      </c>
      <c r="BL771" s="18" t="s">
        <v>239</v>
      </c>
      <c r="BM771" s="130" t="s">
        <v>954</v>
      </c>
    </row>
    <row r="772" spans="2:65" s="1" customFormat="1" ht="11.25" x14ac:dyDescent="0.2">
      <c r="B772" s="30"/>
      <c r="D772" s="132" t="s">
        <v>135</v>
      </c>
      <c r="F772" s="133" t="s">
        <v>955</v>
      </c>
      <c r="L772" s="30"/>
      <c r="M772" s="134"/>
      <c r="T772" s="51"/>
      <c r="AT772" s="18" t="s">
        <v>135</v>
      </c>
      <c r="AU772" s="18" t="s">
        <v>76</v>
      </c>
    </row>
    <row r="773" spans="2:65" s="13" customFormat="1" ht="11.25" x14ac:dyDescent="0.2">
      <c r="B773" s="141"/>
      <c r="D773" s="136" t="s">
        <v>137</v>
      </c>
      <c r="E773" s="142" t="s">
        <v>17</v>
      </c>
      <c r="F773" s="143" t="s">
        <v>821</v>
      </c>
      <c r="H773" s="144">
        <v>74.745000000000005</v>
      </c>
      <c r="L773" s="141"/>
      <c r="M773" s="145"/>
      <c r="T773" s="146"/>
      <c r="AT773" s="142" t="s">
        <v>137</v>
      </c>
      <c r="AU773" s="142" t="s">
        <v>76</v>
      </c>
      <c r="AV773" s="13" t="s">
        <v>76</v>
      </c>
      <c r="AW773" s="13" t="s">
        <v>28</v>
      </c>
      <c r="AX773" s="13" t="s">
        <v>66</v>
      </c>
      <c r="AY773" s="142" t="s">
        <v>126</v>
      </c>
    </row>
    <row r="774" spans="2:65" s="13" customFormat="1" ht="11.25" x14ac:dyDescent="0.2">
      <c r="B774" s="141"/>
      <c r="D774" s="136" t="s">
        <v>137</v>
      </c>
      <c r="E774" s="142" t="s">
        <v>17</v>
      </c>
      <c r="F774" s="143" t="s">
        <v>822</v>
      </c>
      <c r="H774" s="144">
        <v>110.393</v>
      </c>
      <c r="L774" s="141"/>
      <c r="M774" s="145"/>
      <c r="T774" s="146"/>
      <c r="AT774" s="142" t="s">
        <v>137</v>
      </c>
      <c r="AU774" s="142" t="s">
        <v>76</v>
      </c>
      <c r="AV774" s="13" t="s">
        <v>76</v>
      </c>
      <c r="AW774" s="13" t="s">
        <v>28</v>
      </c>
      <c r="AX774" s="13" t="s">
        <v>66</v>
      </c>
      <c r="AY774" s="142" t="s">
        <v>126</v>
      </c>
    </row>
    <row r="775" spans="2:65" s="13" customFormat="1" ht="11.25" x14ac:dyDescent="0.2">
      <c r="B775" s="141"/>
      <c r="D775" s="136" t="s">
        <v>137</v>
      </c>
      <c r="E775" s="142" t="s">
        <v>17</v>
      </c>
      <c r="F775" s="143" t="s">
        <v>823</v>
      </c>
      <c r="H775" s="144">
        <v>16.617999999999999</v>
      </c>
      <c r="L775" s="141"/>
      <c r="M775" s="145"/>
      <c r="T775" s="146"/>
      <c r="AT775" s="142" t="s">
        <v>137</v>
      </c>
      <c r="AU775" s="142" t="s">
        <v>76</v>
      </c>
      <c r="AV775" s="13" t="s">
        <v>76</v>
      </c>
      <c r="AW775" s="13" t="s">
        <v>28</v>
      </c>
      <c r="AX775" s="13" t="s">
        <v>66</v>
      </c>
      <c r="AY775" s="142" t="s">
        <v>126</v>
      </c>
    </row>
    <row r="776" spans="2:65" s="15" customFormat="1" ht="11.25" x14ac:dyDescent="0.2">
      <c r="B776" s="153"/>
      <c r="D776" s="136" t="s">
        <v>137</v>
      </c>
      <c r="E776" s="154" t="s">
        <v>17</v>
      </c>
      <c r="F776" s="155" t="s">
        <v>157</v>
      </c>
      <c r="H776" s="156">
        <v>201.756</v>
      </c>
      <c r="L776" s="153"/>
      <c r="M776" s="157"/>
      <c r="T776" s="158"/>
      <c r="AT776" s="154" t="s">
        <v>137</v>
      </c>
      <c r="AU776" s="154" t="s">
        <v>76</v>
      </c>
      <c r="AV776" s="15" t="s">
        <v>133</v>
      </c>
      <c r="AW776" s="15" t="s">
        <v>28</v>
      </c>
      <c r="AX776" s="15" t="s">
        <v>74</v>
      </c>
      <c r="AY776" s="154" t="s">
        <v>126</v>
      </c>
    </row>
    <row r="777" spans="2:65" s="1" customFormat="1" ht="24.2" customHeight="1" x14ac:dyDescent="0.2">
      <c r="B777" s="30"/>
      <c r="C777" s="159" t="s">
        <v>956</v>
      </c>
      <c r="D777" s="159" t="s">
        <v>192</v>
      </c>
      <c r="E777" s="160" t="s">
        <v>957</v>
      </c>
      <c r="F777" s="161" t="s">
        <v>958</v>
      </c>
      <c r="G777" s="162" t="s">
        <v>131</v>
      </c>
      <c r="H777" s="163">
        <v>232.01900000000001</v>
      </c>
      <c r="I777" s="164">
        <v>1</v>
      </c>
      <c r="J777" s="164">
        <f>ROUND(I777*H777,2)</f>
        <v>232.02</v>
      </c>
      <c r="K777" s="161" t="s">
        <v>17</v>
      </c>
      <c r="L777" s="165"/>
      <c r="M777" s="166" t="s">
        <v>17</v>
      </c>
      <c r="N777" s="167" t="s">
        <v>37</v>
      </c>
      <c r="O777" s="128">
        <v>0</v>
      </c>
      <c r="P777" s="128">
        <f>O777*H777</f>
        <v>0</v>
      </c>
      <c r="Q777" s="128">
        <v>2.0000000000000001E-4</v>
      </c>
      <c r="R777" s="128">
        <f>Q777*H777</f>
        <v>4.6403800000000002E-2</v>
      </c>
      <c r="S777" s="128">
        <v>0</v>
      </c>
      <c r="T777" s="129">
        <f>S777*H777</f>
        <v>0</v>
      </c>
      <c r="AR777" s="130" t="s">
        <v>345</v>
      </c>
      <c r="AT777" s="130" t="s">
        <v>192</v>
      </c>
      <c r="AU777" s="130" t="s">
        <v>76</v>
      </c>
      <c r="AY777" s="18" t="s">
        <v>126</v>
      </c>
      <c r="BE777" s="131">
        <f>IF(N777="základní",J777,0)</f>
        <v>232.02</v>
      </c>
      <c r="BF777" s="131">
        <f>IF(N777="snížená",J777,0)</f>
        <v>0</v>
      </c>
      <c r="BG777" s="131">
        <f>IF(N777="zákl. přenesená",J777,0)</f>
        <v>0</v>
      </c>
      <c r="BH777" s="131">
        <f>IF(N777="sníž. přenesená",J777,0)</f>
        <v>0</v>
      </c>
      <c r="BI777" s="131">
        <f>IF(N777="nulová",J777,0)</f>
        <v>0</v>
      </c>
      <c r="BJ777" s="18" t="s">
        <v>74</v>
      </c>
      <c r="BK777" s="131">
        <f>ROUND(I777*H777,2)</f>
        <v>232.02</v>
      </c>
      <c r="BL777" s="18" t="s">
        <v>239</v>
      </c>
      <c r="BM777" s="130" t="s">
        <v>959</v>
      </c>
    </row>
    <row r="778" spans="2:65" s="13" customFormat="1" ht="11.25" x14ac:dyDescent="0.2">
      <c r="B778" s="141"/>
      <c r="D778" s="136" t="s">
        <v>137</v>
      </c>
      <c r="F778" s="143" t="s">
        <v>960</v>
      </c>
      <c r="H778" s="144">
        <v>232.01900000000001</v>
      </c>
      <c r="L778" s="141"/>
      <c r="M778" s="145"/>
      <c r="T778" s="146"/>
      <c r="AT778" s="142" t="s">
        <v>137</v>
      </c>
      <c r="AU778" s="142" t="s">
        <v>76</v>
      </c>
      <c r="AV778" s="13" t="s">
        <v>76</v>
      </c>
      <c r="AW778" s="13" t="s">
        <v>4</v>
      </c>
      <c r="AX778" s="13" t="s">
        <v>74</v>
      </c>
      <c r="AY778" s="142" t="s">
        <v>126</v>
      </c>
    </row>
    <row r="779" spans="2:65" s="1" customFormat="1" ht="21.75" customHeight="1" x14ac:dyDescent="0.2">
      <c r="B779" s="30"/>
      <c r="C779" s="120" t="s">
        <v>961</v>
      </c>
      <c r="D779" s="120" t="s">
        <v>128</v>
      </c>
      <c r="E779" s="121" t="s">
        <v>962</v>
      </c>
      <c r="F779" s="122" t="s">
        <v>963</v>
      </c>
      <c r="G779" s="123" t="s">
        <v>131</v>
      </c>
      <c r="H779" s="124">
        <v>203.828</v>
      </c>
      <c r="I779" s="125">
        <v>1</v>
      </c>
      <c r="J779" s="125">
        <f>ROUND(I779*H779,2)</f>
        <v>203.83</v>
      </c>
      <c r="K779" s="122" t="s">
        <v>132</v>
      </c>
      <c r="L779" s="30"/>
      <c r="M779" s="126" t="s">
        <v>17</v>
      </c>
      <c r="N779" s="127" t="s">
        <v>37</v>
      </c>
      <c r="O779" s="128">
        <v>0.44</v>
      </c>
      <c r="P779" s="128">
        <f>O779*H779</f>
        <v>89.68432</v>
      </c>
      <c r="Q779" s="128">
        <v>4.6690000000000002E-2</v>
      </c>
      <c r="R779" s="128">
        <f>Q779*H779</f>
        <v>9.5167293200000014</v>
      </c>
      <c r="S779" s="128">
        <v>0</v>
      </c>
      <c r="T779" s="129">
        <f>S779*H779</f>
        <v>0</v>
      </c>
      <c r="AR779" s="130" t="s">
        <v>239</v>
      </c>
      <c r="AT779" s="130" t="s">
        <v>128</v>
      </c>
      <c r="AU779" s="130" t="s">
        <v>76</v>
      </c>
      <c r="AY779" s="18" t="s">
        <v>126</v>
      </c>
      <c r="BE779" s="131">
        <f>IF(N779="základní",J779,0)</f>
        <v>203.83</v>
      </c>
      <c r="BF779" s="131">
        <f>IF(N779="snížená",J779,0)</f>
        <v>0</v>
      </c>
      <c r="BG779" s="131">
        <f>IF(N779="zákl. přenesená",J779,0)</f>
        <v>0</v>
      </c>
      <c r="BH779" s="131">
        <f>IF(N779="sníž. přenesená",J779,0)</f>
        <v>0</v>
      </c>
      <c r="BI779" s="131">
        <f>IF(N779="nulová",J779,0)</f>
        <v>0</v>
      </c>
      <c r="BJ779" s="18" t="s">
        <v>74</v>
      </c>
      <c r="BK779" s="131">
        <f>ROUND(I779*H779,2)</f>
        <v>203.83</v>
      </c>
      <c r="BL779" s="18" t="s">
        <v>239</v>
      </c>
      <c r="BM779" s="130" t="s">
        <v>964</v>
      </c>
    </row>
    <row r="780" spans="2:65" s="1" customFormat="1" ht="11.25" x14ac:dyDescent="0.2">
      <c r="B780" s="30"/>
      <c r="D780" s="132" t="s">
        <v>135</v>
      </c>
      <c r="F780" s="133" t="s">
        <v>965</v>
      </c>
      <c r="L780" s="30"/>
      <c r="M780" s="134"/>
      <c r="T780" s="51"/>
      <c r="AT780" s="18" t="s">
        <v>135</v>
      </c>
      <c r="AU780" s="18" t="s">
        <v>76</v>
      </c>
    </row>
    <row r="781" spans="2:65" s="13" customFormat="1" ht="11.25" x14ac:dyDescent="0.2">
      <c r="B781" s="141"/>
      <c r="D781" s="136" t="s">
        <v>137</v>
      </c>
      <c r="E781" s="142" t="s">
        <v>17</v>
      </c>
      <c r="F781" s="143" t="s">
        <v>966</v>
      </c>
      <c r="H781" s="144">
        <v>75.197999999999993</v>
      </c>
      <c r="L781" s="141"/>
      <c r="M781" s="145"/>
      <c r="T781" s="146"/>
      <c r="AT781" s="142" t="s">
        <v>137</v>
      </c>
      <c r="AU781" s="142" t="s">
        <v>76</v>
      </c>
      <c r="AV781" s="13" t="s">
        <v>76</v>
      </c>
      <c r="AW781" s="13" t="s">
        <v>28</v>
      </c>
      <c r="AX781" s="13" t="s">
        <v>66</v>
      </c>
      <c r="AY781" s="142" t="s">
        <v>126</v>
      </c>
    </row>
    <row r="782" spans="2:65" s="13" customFormat="1" ht="11.25" x14ac:dyDescent="0.2">
      <c r="B782" s="141"/>
      <c r="D782" s="136" t="s">
        <v>137</v>
      </c>
      <c r="E782" s="142" t="s">
        <v>17</v>
      </c>
      <c r="F782" s="143" t="s">
        <v>967</v>
      </c>
      <c r="H782" s="144">
        <v>111.29</v>
      </c>
      <c r="L782" s="141"/>
      <c r="M782" s="145"/>
      <c r="T782" s="146"/>
      <c r="AT782" s="142" t="s">
        <v>137</v>
      </c>
      <c r="AU782" s="142" t="s">
        <v>76</v>
      </c>
      <c r="AV782" s="13" t="s">
        <v>76</v>
      </c>
      <c r="AW782" s="13" t="s">
        <v>28</v>
      </c>
      <c r="AX782" s="13" t="s">
        <v>66</v>
      </c>
      <c r="AY782" s="142" t="s">
        <v>126</v>
      </c>
    </row>
    <row r="783" spans="2:65" s="13" customFormat="1" ht="11.25" x14ac:dyDescent="0.2">
      <c r="B783" s="141"/>
      <c r="D783" s="136" t="s">
        <v>137</v>
      </c>
      <c r="E783" s="142" t="s">
        <v>17</v>
      </c>
      <c r="F783" s="143" t="s">
        <v>968</v>
      </c>
      <c r="H783" s="144">
        <v>17.34</v>
      </c>
      <c r="L783" s="141"/>
      <c r="M783" s="145"/>
      <c r="T783" s="146"/>
      <c r="AT783" s="142" t="s">
        <v>137</v>
      </c>
      <c r="AU783" s="142" t="s">
        <v>76</v>
      </c>
      <c r="AV783" s="13" t="s">
        <v>76</v>
      </c>
      <c r="AW783" s="13" t="s">
        <v>28</v>
      </c>
      <c r="AX783" s="13" t="s">
        <v>66</v>
      </c>
      <c r="AY783" s="142" t="s">
        <v>126</v>
      </c>
    </row>
    <row r="784" spans="2:65" s="15" customFormat="1" ht="11.25" x14ac:dyDescent="0.2">
      <c r="B784" s="153"/>
      <c r="D784" s="136" t="s">
        <v>137</v>
      </c>
      <c r="E784" s="154" t="s">
        <v>17</v>
      </c>
      <c r="F784" s="155" t="s">
        <v>157</v>
      </c>
      <c r="H784" s="156">
        <v>203.828</v>
      </c>
      <c r="L784" s="153"/>
      <c r="M784" s="157"/>
      <c r="T784" s="158"/>
      <c r="AT784" s="154" t="s">
        <v>137</v>
      </c>
      <c r="AU784" s="154" t="s">
        <v>76</v>
      </c>
      <c r="AV784" s="15" t="s">
        <v>133</v>
      </c>
      <c r="AW784" s="15" t="s">
        <v>28</v>
      </c>
      <c r="AX784" s="15" t="s">
        <v>74</v>
      </c>
      <c r="AY784" s="154" t="s">
        <v>126</v>
      </c>
    </row>
    <row r="785" spans="2:65" s="1" customFormat="1" ht="21.75" customHeight="1" x14ac:dyDescent="0.2">
      <c r="B785" s="30"/>
      <c r="C785" s="120" t="s">
        <v>969</v>
      </c>
      <c r="D785" s="120" t="s">
        <v>128</v>
      </c>
      <c r="E785" s="121" t="s">
        <v>970</v>
      </c>
      <c r="F785" s="122" t="s">
        <v>971</v>
      </c>
      <c r="G785" s="123" t="s">
        <v>286</v>
      </c>
      <c r="H785" s="124">
        <v>47.5</v>
      </c>
      <c r="I785" s="125">
        <v>1</v>
      </c>
      <c r="J785" s="125">
        <f>ROUND(I785*H785,2)</f>
        <v>47.5</v>
      </c>
      <c r="K785" s="122" t="s">
        <v>132</v>
      </c>
      <c r="L785" s="30"/>
      <c r="M785" s="126" t="s">
        <v>17</v>
      </c>
      <c r="N785" s="127" t="s">
        <v>37</v>
      </c>
      <c r="O785" s="128">
        <v>8.1000000000000003E-2</v>
      </c>
      <c r="P785" s="128">
        <f>O785*H785</f>
        <v>3.8475000000000001</v>
      </c>
      <c r="Q785" s="128">
        <v>1.1E-4</v>
      </c>
      <c r="R785" s="128">
        <f>Q785*H785</f>
        <v>5.2250000000000005E-3</v>
      </c>
      <c r="S785" s="128">
        <v>0</v>
      </c>
      <c r="T785" s="129">
        <f>S785*H785</f>
        <v>0</v>
      </c>
      <c r="AR785" s="130" t="s">
        <v>239</v>
      </c>
      <c r="AT785" s="130" t="s">
        <v>128</v>
      </c>
      <c r="AU785" s="130" t="s">
        <v>76</v>
      </c>
      <c r="AY785" s="18" t="s">
        <v>126</v>
      </c>
      <c r="BE785" s="131">
        <f>IF(N785="základní",J785,0)</f>
        <v>47.5</v>
      </c>
      <c r="BF785" s="131">
        <f>IF(N785="snížená",J785,0)</f>
        <v>0</v>
      </c>
      <c r="BG785" s="131">
        <f>IF(N785="zákl. přenesená",J785,0)</f>
        <v>0</v>
      </c>
      <c r="BH785" s="131">
        <f>IF(N785="sníž. přenesená",J785,0)</f>
        <v>0</v>
      </c>
      <c r="BI785" s="131">
        <f>IF(N785="nulová",J785,0)</f>
        <v>0</v>
      </c>
      <c r="BJ785" s="18" t="s">
        <v>74</v>
      </c>
      <c r="BK785" s="131">
        <f>ROUND(I785*H785,2)</f>
        <v>47.5</v>
      </c>
      <c r="BL785" s="18" t="s">
        <v>239</v>
      </c>
      <c r="BM785" s="130" t="s">
        <v>972</v>
      </c>
    </row>
    <row r="786" spans="2:65" s="1" customFormat="1" ht="11.25" x14ac:dyDescent="0.2">
      <c r="B786" s="30"/>
      <c r="D786" s="132" t="s">
        <v>135</v>
      </c>
      <c r="F786" s="133" t="s">
        <v>973</v>
      </c>
      <c r="L786" s="30"/>
      <c r="M786" s="134"/>
      <c r="T786" s="51"/>
      <c r="AT786" s="18" t="s">
        <v>135</v>
      </c>
      <c r="AU786" s="18" t="s">
        <v>76</v>
      </c>
    </row>
    <row r="787" spans="2:65" s="13" customFormat="1" ht="11.25" x14ac:dyDescent="0.2">
      <c r="B787" s="141"/>
      <c r="D787" s="136" t="s">
        <v>137</v>
      </c>
      <c r="E787" s="142" t="s">
        <v>17</v>
      </c>
      <c r="F787" s="143" t="s">
        <v>974</v>
      </c>
      <c r="H787" s="144">
        <v>47.5</v>
      </c>
      <c r="L787" s="141"/>
      <c r="M787" s="145"/>
      <c r="T787" s="146"/>
      <c r="AT787" s="142" t="s">
        <v>137</v>
      </c>
      <c r="AU787" s="142" t="s">
        <v>76</v>
      </c>
      <c r="AV787" s="13" t="s">
        <v>76</v>
      </c>
      <c r="AW787" s="13" t="s">
        <v>28</v>
      </c>
      <c r="AX787" s="13" t="s">
        <v>74</v>
      </c>
      <c r="AY787" s="142" t="s">
        <v>126</v>
      </c>
    </row>
    <row r="788" spans="2:65" s="1" customFormat="1" ht="24.2" customHeight="1" x14ac:dyDescent="0.2">
      <c r="B788" s="30"/>
      <c r="C788" s="120" t="s">
        <v>975</v>
      </c>
      <c r="D788" s="120" t="s">
        <v>128</v>
      </c>
      <c r="E788" s="121" t="s">
        <v>976</v>
      </c>
      <c r="F788" s="122" t="s">
        <v>977</v>
      </c>
      <c r="G788" s="123" t="s">
        <v>286</v>
      </c>
      <c r="H788" s="124">
        <v>47.5</v>
      </c>
      <c r="I788" s="125">
        <v>1</v>
      </c>
      <c r="J788" s="125">
        <f>ROUND(I788*H788,2)</f>
        <v>47.5</v>
      </c>
      <c r="K788" s="122" t="s">
        <v>132</v>
      </c>
      <c r="L788" s="30"/>
      <c r="M788" s="126" t="s">
        <v>17</v>
      </c>
      <c r="N788" s="127" t="s">
        <v>37</v>
      </c>
      <c r="O788" s="128">
        <v>0.126</v>
      </c>
      <c r="P788" s="128">
        <f>O788*H788</f>
        <v>5.9850000000000003</v>
      </c>
      <c r="Q788" s="128">
        <v>3.2000000000000003E-4</v>
      </c>
      <c r="R788" s="128">
        <f>Q788*H788</f>
        <v>1.5200000000000002E-2</v>
      </c>
      <c r="S788" s="128">
        <v>0</v>
      </c>
      <c r="T788" s="129">
        <f>S788*H788</f>
        <v>0</v>
      </c>
      <c r="AR788" s="130" t="s">
        <v>239</v>
      </c>
      <c r="AT788" s="130" t="s">
        <v>128</v>
      </c>
      <c r="AU788" s="130" t="s">
        <v>76</v>
      </c>
      <c r="AY788" s="18" t="s">
        <v>126</v>
      </c>
      <c r="BE788" s="131">
        <f>IF(N788="základní",J788,0)</f>
        <v>47.5</v>
      </c>
      <c r="BF788" s="131">
        <f>IF(N788="snížená",J788,0)</f>
        <v>0</v>
      </c>
      <c r="BG788" s="131">
        <f>IF(N788="zákl. přenesená",J788,0)</f>
        <v>0</v>
      </c>
      <c r="BH788" s="131">
        <f>IF(N788="sníž. přenesená",J788,0)</f>
        <v>0</v>
      </c>
      <c r="BI788" s="131">
        <f>IF(N788="nulová",J788,0)</f>
        <v>0</v>
      </c>
      <c r="BJ788" s="18" t="s">
        <v>74</v>
      </c>
      <c r="BK788" s="131">
        <f>ROUND(I788*H788,2)</f>
        <v>47.5</v>
      </c>
      <c r="BL788" s="18" t="s">
        <v>239</v>
      </c>
      <c r="BM788" s="130" t="s">
        <v>978</v>
      </c>
    </row>
    <row r="789" spans="2:65" s="1" customFormat="1" ht="11.25" x14ac:dyDescent="0.2">
      <c r="B789" s="30"/>
      <c r="D789" s="132" t="s">
        <v>135</v>
      </c>
      <c r="F789" s="133" t="s">
        <v>979</v>
      </c>
      <c r="L789" s="30"/>
      <c r="M789" s="134"/>
      <c r="T789" s="51"/>
      <c r="AT789" s="18" t="s">
        <v>135</v>
      </c>
      <c r="AU789" s="18" t="s">
        <v>76</v>
      </c>
    </row>
    <row r="790" spans="2:65" s="1" customFormat="1" ht="24.2" customHeight="1" x14ac:dyDescent="0.2">
      <c r="B790" s="30"/>
      <c r="C790" s="120" t="s">
        <v>980</v>
      </c>
      <c r="D790" s="120" t="s">
        <v>128</v>
      </c>
      <c r="E790" s="121" t="s">
        <v>981</v>
      </c>
      <c r="F790" s="122" t="s">
        <v>982</v>
      </c>
      <c r="G790" s="123" t="s">
        <v>286</v>
      </c>
      <c r="H790" s="124">
        <v>16.2</v>
      </c>
      <c r="I790" s="125">
        <v>1</v>
      </c>
      <c r="J790" s="125">
        <f>ROUND(I790*H790,2)</f>
        <v>16.2</v>
      </c>
      <c r="K790" s="122" t="s">
        <v>132</v>
      </c>
      <c r="L790" s="30"/>
      <c r="M790" s="126" t="s">
        <v>17</v>
      </c>
      <c r="N790" s="127" t="s">
        <v>37</v>
      </c>
      <c r="O790" s="128">
        <v>0.77400000000000002</v>
      </c>
      <c r="P790" s="128">
        <f>O790*H790</f>
        <v>12.5388</v>
      </c>
      <c r="Q790" s="128">
        <v>1.218E-2</v>
      </c>
      <c r="R790" s="128">
        <f>Q790*H790</f>
        <v>0.19731599999999999</v>
      </c>
      <c r="S790" s="128">
        <v>0</v>
      </c>
      <c r="T790" s="129">
        <f>S790*H790</f>
        <v>0</v>
      </c>
      <c r="AR790" s="130" t="s">
        <v>239</v>
      </c>
      <c r="AT790" s="130" t="s">
        <v>128</v>
      </c>
      <c r="AU790" s="130" t="s">
        <v>76</v>
      </c>
      <c r="AY790" s="18" t="s">
        <v>126</v>
      </c>
      <c r="BE790" s="131">
        <f>IF(N790="základní",J790,0)</f>
        <v>16.2</v>
      </c>
      <c r="BF790" s="131">
        <f>IF(N790="snížená",J790,0)</f>
        <v>0</v>
      </c>
      <c r="BG790" s="131">
        <f>IF(N790="zákl. přenesená",J790,0)</f>
        <v>0</v>
      </c>
      <c r="BH790" s="131">
        <f>IF(N790="sníž. přenesená",J790,0)</f>
        <v>0</v>
      </c>
      <c r="BI790" s="131">
        <f>IF(N790="nulová",J790,0)</f>
        <v>0</v>
      </c>
      <c r="BJ790" s="18" t="s">
        <v>74</v>
      </c>
      <c r="BK790" s="131">
        <f>ROUND(I790*H790,2)</f>
        <v>16.2</v>
      </c>
      <c r="BL790" s="18" t="s">
        <v>239</v>
      </c>
      <c r="BM790" s="130" t="s">
        <v>983</v>
      </c>
    </row>
    <row r="791" spans="2:65" s="1" customFormat="1" ht="11.25" x14ac:dyDescent="0.2">
      <c r="B791" s="30"/>
      <c r="D791" s="132" t="s">
        <v>135</v>
      </c>
      <c r="F791" s="133" t="s">
        <v>984</v>
      </c>
      <c r="L791" s="30"/>
      <c r="M791" s="134"/>
      <c r="T791" s="51"/>
      <c r="AT791" s="18" t="s">
        <v>135</v>
      </c>
      <c r="AU791" s="18" t="s">
        <v>76</v>
      </c>
    </row>
    <row r="792" spans="2:65" s="1" customFormat="1" ht="24.2" customHeight="1" x14ac:dyDescent="0.2">
      <c r="B792" s="30"/>
      <c r="C792" s="120" t="s">
        <v>985</v>
      </c>
      <c r="D792" s="120" t="s">
        <v>128</v>
      </c>
      <c r="E792" s="121" t="s">
        <v>986</v>
      </c>
      <c r="F792" s="122" t="s">
        <v>987</v>
      </c>
      <c r="G792" s="123" t="s">
        <v>286</v>
      </c>
      <c r="H792" s="124">
        <v>44.72</v>
      </c>
      <c r="I792" s="125">
        <v>1</v>
      </c>
      <c r="J792" s="125">
        <f>ROUND(I792*H792,2)</f>
        <v>44.72</v>
      </c>
      <c r="K792" s="122" t="s">
        <v>132</v>
      </c>
      <c r="L792" s="30"/>
      <c r="M792" s="126" t="s">
        <v>17</v>
      </c>
      <c r="N792" s="127" t="s">
        <v>37</v>
      </c>
      <c r="O792" s="128">
        <v>0.85499999999999998</v>
      </c>
      <c r="P792" s="128">
        <f>O792*H792</f>
        <v>38.235599999999998</v>
      </c>
      <c r="Q792" s="128">
        <v>2.3029999999999998E-2</v>
      </c>
      <c r="R792" s="128">
        <f>Q792*H792</f>
        <v>1.0299015999999999</v>
      </c>
      <c r="S792" s="128">
        <v>0</v>
      </c>
      <c r="T792" s="129">
        <f>S792*H792</f>
        <v>0</v>
      </c>
      <c r="AR792" s="130" t="s">
        <v>239</v>
      </c>
      <c r="AT792" s="130" t="s">
        <v>128</v>
      </c>
      <c r="AU792" s="130" t="s">
        <v>76</v>
      </c>
      <c r="AY792" s="18" t="s">
        <v>126</v>
      </c>
      <c r="BE792" s="131">
        <f>IF(N792="základní",J792,0)</f>
        <v>44.72</v>
      </c>
      <c r="BF792" s="131">
        <f>IF(N792="snížená",J792,0)</f>
        <v>0</v>
      </c>
      <c r="BG792" s="131">
        <f>IF(N792="zákl. přenesená",J792,0)</f>
        <v>0</v>
      </c>
      <c r="BH792" s="131">
        <f>IF(N792="sníž. přenesená",J792,0)</f>
        <v>0</v>
      </c>
      <c r="BI792" s="131">
        <f>IF(N792="nulová",J792,0)</f>
        <v>0</v>
      </c>
      <c r="BJ792" s="18" t="s">
        <v>74</v>
      </c>
      <c r="BK792" s="131">
        <f>ROUND(I792*H792,2)</f>
        <v>44.72</v>
      </c>
      <c r="BL792" s="18" t="s">
        <v>239</v>
      </c>
      <c r="BM792" s="130" t="s">
        <v>988</v>
      </c>
    </row>
    <row r="793" spans="2:65" s="1" customFormat="1" ht="11.25" x14ac:dyDescent="0.2">
      <c r="B793" s="30"/>
      <c r="D793" s="132" t="s">
        <v>135</v>
      </c>
      <c r="F793" s="133" t="s">
        <v>989</v>
      </c>
      <c r="L793" s="30"/>
      <c r="M793" s="134"/>
      <c r="T793" s="51"/>
      <c r="AT793" s="18" t="s">
        <v>135</v>
      </c>
      <c r="AU793" s="18" t="s">
        <v>76</v>
      </c>
    </row>
    <row r="794" spans="2:65" s="13" customFormat="1" ht="11.25" x14ac:dyDescent="0.2">
      <c r="B794" s="141"/>
      <c r="D794" s="136" t="s">
        <v>137</v>
      </c>
      <c r="E794" s="142" t="s">
        <v>17</v>
      </c>
      <c r="F794" s="143" t="s">
        <v>990</v>
      </c>
      <c r="H794" s="144">
        <v>44.72</v>
      </c>
      <c r="L794" s="141"/>
      <c r="M794" s="145"/>
      <c r="T794" s="146"/>
      <c r="AT794" s="142" t="s">
        <v>137</v>
      </c>
      <c r="AU794" s="142" t="s">
        <v>76</v>
      </c>
      <c r="AV794" s="13" t="s">
        <v>76</v>
      </c>
      <c r="AW794" s="13" t="s">
        <v>28</v>
      </c>
      <c r="AX794" s="13" t="s">
        <v>74</v>
      </c>
      <c r="AY794" s="142" t="s">
        <v>126</v>
      </c>
    </row>
    <row r="795" spans="2:65" s="1" customFormat="1" ht="21.75" customHeight="1" x14ac:dyDescent="0.2">
      <c r="B795" s="30"/>
      <c r="C795" s="120" t="s">
        <v>991</v>
      </c>
      <c r="D795" s="120" t="s">
        <v>128</v>
      </c>
      <c r="E795" s="121" t="s">
        <v>992</v>
      </c>
      <c r="F795" s="122" t="s">
        <v>993</v>
      </c>
      <c r="G795" s="123" t="s">
        <v>131</v>
      </c>
      <c r="H795" s="124">
        <v>128.63</v>
      </c>
      <c r="I795" s="125">
        <v>1</v>
      </c>
      <c r="J795" s="125">
        <f>ROUND(I795*H795,2)</f>
        <v>128.63</v>
      </c>
      <c r="K795" s="122" t="s">
        <v>132</v>
      </c>
      <c r="L795" s="30"/>
      <c r="M795" s="126" t="s">
        <v>17</v>
      </c>
      <c r="N795" s="127" t="s">
        <v>37</v>
      </c>
      <c r="O795" s="128">
        <v>0.20100000000000001</v>
      </c>
      <c r="P795" s="128">
        <f>O795*H795</f>
        <v>25.85463</v>
      </c>
      <c r="Q795" s="128">
        <v>3.0000000000000001E-5</v>
      </c>
      <c r="R795" s="128">
        <f>Q795*H795</f>
        <v>3.8589000000000002E-3</v>
      </c>
      <c r="S795" s="128">
        <v>0</v>
      </c>
      <c r="T795" s="129">
        <f>S795*H795</f>
        <v>0</v>
      </c>
      <c r="AR795" s="130" t="s">
        <v>239</v>
      </c>
      <c r="AT795" s="130" t="s">
        <v>128</v>
      </c>
      <c r="AU795" s="130" t="s">
        <v>76</v>
      </c>
      <c r="AY795" s="18" t="s">
        <v>126</v>
      </c>
      <c r="BE795" s="131">
        <f>IF(N795="základní",J795,0)</f>
        <v>128.63</v>
      </c>
      <c r="BF795" s="131">
        <f>IF(N795="snížená",J795,0)</f>
        <v>0</v>
      </c>
      <c r="BG795" s="131">
        <f>IF(N795="zákl. přenesená",J795,0)</f>
        <v>0</v>
      </c>
      <c r="BH795" s="131">
        <f>IF(N795="sníž. přenesená",J795,0)</f>
        <v>0</v>
      </c>
      <c r="BI795" s="131">
        <f>IF(N795="nulová",J795,0)</f>
        <v>0</v>
      </c>
      <c r="BJ795" s="18" t="s">
        <v>74</v>
      </c>
      <c r="BK795" s="131">
        <f>ROUND(I795*H795,2)</f>
        <v>128.63</v>
      </c>
      <c r="BL795" s="18" t="s">
        <v>239</v>
      </c>
      <c r="BM795" s="130" t="s">
        <v>994</v>
      </c>
    </row>
    <row r="796" spans="2:65" s="1" customFormat="1" ht="11.25" x14ac:dyDescent="0.2">
      <c r="B796" s="30"/>
      <c r="D796" s="132" t="s">
        <v>135</v>
      </c>
      <c r="F796" s="133" t="s">
        <v>995</v>
      </c>
      <c r="L796" s="30"/>
      <c r="M796" s="134"/>
      <c r="T796" s="51"/>
      <c r="AT796" s="18" t="s">
        <v>135</v>
      </c>
      <c r="AU796" s="18" t="s">
        <v>76</v>
      </c>
    </row>
    <row r="797" spans="2:65" s="13" customFormat="1" ht="11.25" x14ac:dyDescent="0.2">
      <c r="B797" s="141"/>
      <c r="D797" s="136" t="s">
        <v>137</v>
      </c>
      <c r="E797" s="142" t="s">
        <v>17</v>
      </c>
      <c r="F797" s="143" t="s">
        <v>967</v>
      </c>
      <c r="H797" s="144">
        <v>111.29</v>
      </c>
      <c r="L797" s="141"/>
      <c r="M797" s="145"/>
      <c r="T797" s="146"/>
      <c r="AT797" s="142" t="s">
        <v>137</v>
      </c>
      <c r="AU797" s="142" t="s">
        <v>76</v>
      </c>
      <c r="AV797" s="13" t="s">
        <v>76</v>
      </c>
      <c r="AW797" s="13" t="s">
        <v>28</v>
      </c>
      <c r="AX797" s="13" t="s">
        <v>66</v>
      </c>
      <c r="AY797" s="142" t="s">
        <v>126</v>
      </c>
    </row>
    <row r="798" spans="2:65" s="13" customFormat="1" ht="11.25" x14ac:dyDescent="0.2">
      <c r="B798" s="141"/>
      <c r="D798" s="136" t="s">
        <v>137</v>
      </c>
      <c r="E798" s="142" t="s">
        <v>17</v>
      </c>
      <c r="F798" s="143" t="s">
        <v>968</v>
      </c>
      <c r="H798" s="144">
        <v>17.34</v>
      </c>
      <c r="L798" s="141"/>
      <c r="M798" s="145"/>
      <c r="T798" s="146"/>
      <c r="AT798" s="142" t="s">
        <v>137</v>
      </c>
      <c r="AU798" s="142" t="s">
        <v>76</v>
      </c>
      <c r="AV798" s="13" t="s">
        <v>76</v>
      </c>
      <c r="AW798" s="13" t="s">
        <v>28</v>
      </c>
      <c r="AX798" s="13" t="s">
        <v>66</v>
      </c>
      <c r="AY798" s="142" t="s">
        <v>126</v>
      </c>
    </row>
    <row r="799" spans="2:65" s="15" customFormat="1" ht="11.25" x14ac:dyDescent="0.2">
      <c r="B799" s="153"/>
      <c r="D799" s="136" t="s">
        <v>137</v>
      </c>
      <c r="E799" s="154" t="s">
        <v>17</v>
      </c>
      <c r="F799" s="155" t="s">
        <v>157</v>
      </c>
      <c r="H799" s="156">
        <v>128.63</v>
      </c>
      <c r="L799" s="153"/>
      <c r="M799" s="157"/>
      <c r="T799" s="158"/>
      <c r="AT799" s="154" t="s">
        <v>137</v>
      </c>
      <c r="AU799" s="154" t="s">
        <v>76</v>
      </c>
      <c r="AV799" s="15" t="s">
        <v>133</v>
      </c>
      <c r="AW799" s="15" t="s">
        <v>28</v>
      </c>
      <c r="AX799" s="15" t="s">
        <v>74</v>
      </c>
      <c r="AY799" s="154" t="s">
        <v>126</v>
      </c>
    </row>
    <row r="800" spans="2:65" s="1" customFormat="1" ht="24.2" customHeight="1" x14ac:dyDescent="0.2">
      <c r="B800" s="30"/>
      <c r="C800" s="120" t="s">
        <v>996</v>
      </c>
      <c r="D800" s="120" t="s">
        <v>128</v>
      </c>
      <c r="E800" s="121" t="s">
        <v>997</v>
      </c>
      <c r="F800" s="122" t="s">
        <v>998</v>
      </c>
      <c r="G800" s="123" t="s">
        <v>684</v>
      </c>
      <c r="H800" s="124">
        <v>1</v>
      </c>
      <c r="I800" s="125">
        <v>1</v>
      </c>
      <c r="J800" s="125">
        <f>ROUND(I800*H800,2)</f>
        <v>1</v>
      </c>
      <c r="K800" s="122" t="s">
        <v>132</v>
      </c>
      <c r="L800" s="30"/>
      <c r="M800" s="126" t="s">
        <v>17</v>
      </c>
      <c r="N800" s="127" t="s">
        <v>37</v>
      </c>
      <c r="O800" s="128">
        <v>0</v>
      </c>
      <c r="P800" s="128">
        <f>O800*H800</f>
        <v>0</v>
      </c>
      <c r="Q800" s="128">
        <v>0</v>
      </c>
      <c r="R800" s="128">
        <f>Q800*H800</f>
        <v>0</v>
      </c>
      <c r="S800" s="128">
        <v>0</v>
      </c>
      <c r="T800" s="129">
        <f>S800*H800</f>
        <v>0</v>
      </c>
      <c r="AR800" s="130" t="s">
        <v>239</v>
      </c>
      <c r="AT800" s="130" t="s">
        <v>128</v>
      </c>
      <c r="AU800" s="130" t="s">
        <v>76</v>
      </c>
      <c r="AY800" s="18" t="s">
        <v>126</v>
      </c>
      <c r="BE800" s="131">
        <f>IF(N800="základní",J800,0)</f>
        <v>1</v>
      </c>
      <c r="BF800" s="131">
        <f>IF(N800="snížená",J800,0)</f>
        <v>0</v>
      </c>
      <c r="BG800" s="131">
        <f>IF(N800="zákl. přenesená",J800,0)</f>
        <v>0</v>
      </c>
      <c r="BH800" s="131">
        <f>IF(N800="sníž. přenesená",J800,0)</f>
        <v>0</v>
      </c>
      <c r="BI800" s="131">
        <f>IF(N800="nulová",J800,0)</f>
        <v>0</v>
      </c>
      <c r="BJ800" s="18" t="s">
        <v>74</v>
      </c>
      <c r="BK800" s="131">
        <f>ROUND(I800*H800,2)</f>
        <v>1</v>
      </c>
      <c r="BL800" s="18" t="s">
        <v>239</v>
      </c>
      <c r="BM800" s="130" t="s">
        <v>999</v>
      </c>
    </row>
    <row r="801" spans="2:65" s="1" customFormat="1" ht="11.25" x14ac:dyDescent="0.2">
      <c r="B801" s="30"/>
      <c r="D801" s="132" t="s">
        <v>135</v>
      </c>
      <c r="F801" s="133" t="s">
        <v>1000</v>
      </c>
      <c r="L801" s="30"/>
      <c r="M801" s="134"/>
      <c r="T801" s="51"/>
      <c r="AT801" s="18" t="s">
        <v>135</v>
      </c>
      <c r="AU801" s="18" t="s">
        <v>76</v>
      </c>
    </row>
    <row r="802" spans="2:65" s="11" customFormat="1" ht="22.9" customHeight="1" x14ac:dyDescent="0.2">
      <c r="B802" s="109"/>
      <c r="D802" s="110" t="s">
        <v>65</v>
      </c>
      <c r="E802" s="118" t="s">
        <v>1001</v>
      </c>
      <c r="F802" s="118" t="s">
        <v>1002</v>
      </c>
      <c r="J802" s="119">
        <f>BK802</f>
        <v>318.60000000000002</v>
      </c>
      <c r="L802" s="109"/>
      <c r="M802" s="113"/>
      <c r="P802" s="114">
        <f>SUM(P803:P849)</f>
        <v>147.90359999999998</v>
      </c>
      <c r="R802" s="114">
        <f>SUM(R803:R849)</f>
        <v>0.55188799999999993</v>
      </c>
      <c r="T802" s="115">
        <f>SUM(T803:T849)</f>
        <v>0</v>
      </c>
      <c r="AR802" s="110" t="s">
        <v>76</v>
      </c>
      <c r="AT802" s="116" t="s">
        <v>65</v>
      </c>
      <c r="AU802" s="116" t="s">
        <v>74</v>
      </c>
      <c r="AY802" s="110" t="s">
        <v>126</v>
      </c>
      <c r="BK802" s="117">
        <f>SUM(BK803:BK849)</f>
        <v>318.60000000000002</v>
      </c>
    </row>
    <row r="803" spans="2:65" s="1" customFormat="1" ht="16.5" customHeight="1" x14ac:dyDescent="0.2">
      <c r="B803" s="30"/>
      <c r="C803" s="120" t="s">
        <v>1003</v>
      </c>
      <c r="D803" s="120" t="s">
        <v>128</v>
      </c>
      <c r="E803" s="121" t="s">
        <v>1004</v>
      </c>
      <c r="F803" s="122" t="s">
        <v>1005</v>
      </c>
      <c r="G803" s="123" t="s">
        <v>334</v>
      </c>
      <c r="H803" s="124">
        <v>14</v>
      </c>
      <c r="I803" s="125">
        <v>1</v>
      </c>
      <c r="J803" s="125">
        <f>ROUND(I803*H803,2)</f>
        <v>14</v>
      </c>
      <c r="K803" s="122" t="s">
        <v>132</v>
      </c>
      <c r="L803" s="30"/>
      <c r="M803" s="126" t="s">
        <v>17</v>
      </c>
      <c r="N803" s="127" t="s">
        <v>37</v>
      </c>
      <c r="O803" s="128">
        <v>1.5589999999999999</v>
      </c>
      <c r="P803" s="128">
        <f>O803*H803</f>
        <v>21.826000000000001</v>
      </c>
      <c r="Q803" s="128">
        <v>2.7E-4</v>
      </c>
      <c r="R803" s="128">
        <f>Q803*H803</f>
        <v>3.7799999999999999E-3</v>
      </c>
      <c r="S803" s="128">
        <v>0</v>
      </c>
      <c r="T803" s="129">
        <f>S803*H803</f>
        <v>0</v>
      </c>
      <c r="AR803" s="130" t="s">
        <v>239</v>
      </c>
      <c r="AT803" s="130" t="s">
        <v>128</v>
      </c>
      <c r="AU803" s="130" t="s">
        <v>76</v>
      </c>
      <c r="AY803" s="18" t="s">
        <v>126</v>
      </c>
      <c r="BE803" s="131">
        <f>IF(N803="základní",J803,0)</f>
        <v>14</v>
      </c>
      <c r="BF803" s="131">
        <f>IF(N803="snížená",J803,0)</f>
        <v>0</v>
      </c>
      <c r="BG803" s="131">
        <f>IF(N803="zákl. přenesená",J803,0)</f>
        <v>0</v>
      </c>
      <c r="BH803" s="131">
        <f>IF(N803="sníž. přenesená",J803,0)</f>
        <v>0</v>
      </c>
      <c r="BI803" s="131">
        <f>IF(N803="nulová",J803,0)</f>
        <v>0</v>
      </c>
      <c r="BJ803" s="18" t="s">
        <v>74</v>
      </c>
      <c r="BK803" s="131">
        <f>ROUND(I803*H803,2)</f>
        <v>14</v>
      </c>
      <c r="BL803" s="18" t="s">
        <v>239</v>
      </c>
      <c r="BM803" s="130" t="s">
        <v>1006</v>
      </c>
    </row>
    <row r="804" spans="2:65" s="1" customFormat="1" ht="11.25" x14ac:dyDescent="0.2">
      <c r="B804" s="30"/>
      <c r="D804" s="132" t="s">
        <v>135</v>
      </c>
      <c r="F804" s="133" t="s">
        <v>1007</v>
      </c>
      <c r="L804" s="30"/>
      <c r="M804" s="134"/>
      <c r="T804" s="51"/>
      <c r="AT804" s="18" t="s">
        <v>135</v>
      </c>
      <c r="AU804" s="18" t="s">
        <v>76</v>
      </c>
    </row>
    <row r="805" spans="2:65" s="1" customFormat="1" ht="24.2" customHeight="1" x14ac:dyDescent="0.2">
      <c r="B805" s="30"/>
      <c r="C805" s="120" t="s">
        <v>1008</v>
      </c>
      <c r="D805" s="120" t="s">
        <v>128</v>
      </c>
      <c r="E805" s="121" t="s">
        <v>1009</v>
      </c>
      <c r="F805" s="122" t="s">
        <v>1010</v>
      </c>
      <c r="G805" s="123" t="s">
        <v>334</v>
      </c>
      <c r="H805" s="124">
        <v>2</v>
      </c>
      <c r="I805" s="125">
        <v>1</v>
      </c>
      <c r="J805" s="125">
        <f>ROUND(I805*H805,2)</f>
        <v>2</v>
      </c>
      <c r="K805" s="122" t="s">
        <v>132</v>
      </c>
      <c r="L805" s="30"/>
      <c r="M805" s="126" t="s">
        <v>17</v>
      </c>
      <c r="N805" s="127" t="s">
        <v>37</v>
      </c>
      <c r="O805" s="128">
        <v>3.403</v>
      </c>
      <c r="P805" s="128">
        <f>O805*H805</f>
        <v>6.806</v>
      </c>
      <c r="Q805" s="128">
        <v>2.5999999999999998E-4</v>
      </c>
      <c r="R805" s="128">
        <f>Q805*H805</f>
        <v>5.1999999999999995E-4</v>
      </c>
      <c r="S805" s="128">
        <v>0</v>
      </c>
      <c r="T805" s="129">
        <f>S805*H805</f>
        <v>0</v>
      </c>
      <c r="AR805" s="130" t="s">
        <v>239</v>
      </c>
      <c r="AT805" s="130" t="s">
        <v>128</v>
      </c>
      <c r="AU805" s="130" t="s">
        <v>76</v>
      </c>
      <c r="AY805" s="18" t="s">
        <v>126</v>
      </c>
      <c r="BE805" s="131">
        <f>IF(N805="základní",J805,0)</f>
        <v>2</v>
      </c>
      <c r="BF805" s="131">
        <f>IF(N805="snížená",J805,0)</f>
        <v>0</v>
      </c>
      <c r="BG805" s="131">
        <f>IF(N805="zákl. přenesená",J805,0)</f>
        <v>0</v>
      </c>
      <c r="BH805" s="131">
        <f>IF(N805="sníž. přenesená",J805,0)</f>
        <v>0</v>
      </c>
      <c r="BI805" s="131">
        <f>IF(N805="nulová",J805,0)</f>
        <v>0</v>
      </c>
      <c r="BJ805" s="18" t="s">
        <v>74</v>
      </c>
      <c r="BK805" s="131">
        <f>ROUND(I805*H805,2)</f>
        <v>2</v>
      </c>
      <c r="BL805" s="18" t="s">
        <v>239</v>
      </c>
      <c r="BM805" s="130" t="s">
        <v>1011</v>
      </c>
    </row>
    <row r="806" spans="2:65" s="1" customFormat="1" ht="11.25" x14ac:dyDescent="0.2">
      <c r="B806" s="30"/>
      <c r="D806" s="132" t="s">
        <v>135</v>
      </c>
      <c r="F806" s="133" t="s">
        <v>1012</v>
      </c>
      <c r="L806" s="30"/>
      <c r="M806" s="134"/>
      <c r="T806" s="51"/>
      <c r="AT806" s="18" t="s">
        <v>135</v>
      </c>
      <c r="AU806" s="18" t="s">
        <v>76</v>
      </c>
    </row>
    <row r="807" spans="2:65" s="1" customFormat="1" ht="24.2" customHeight="1" x14ac:dyDescent="0.2">
      <c r="B807" s="30"/>
      <c r="C807" s="120" t="s">
        <v>1013</v>
      </c>
      <c r="D807" s="120" t="s">
        <v>128</v>
      </c>
      <c r="E807" s="121" t="s">
        <v>1014</v>
      </c>
      <c r="F807" s="122" t="s">
        <v>1015</v>
      </c>
      <c r="G807" s="123" t="s">
        <v>334</v>
      </c>
      <c r="H807" s="124">
        <v>2</v>
      </c>
      <c r="I807" s="125">
        <v>1</v>
      </c>
      <c r="J807" s="125">
        <f>ROUND(I807*H807,2)</f>
        <v>2</v>
      </c>
      <c r="K807" s="122" t="s">
        <v>132</v>
      </c>
      <c r="L807" s="30"/>
      <c r="M807" s="126" t="s">
        <v>17</v>
      </c>
      <c r="N807" s="127" t="s">
        <v>37</v>
      </c>
      <c r="O807" s="128">
        <v>3.851</v>
      </c>
      <c r="P807" s="128">
        <f>O807*H807</f>
        <v>7.702</v>
      </c>
      <c r="Q807" s="128">
        <v>2.5999999999999998E-4</v>
      </c>
      <c r="R807" s="128">
        <f>Q807*H807</f>
        <v>5.1999999999999995E-4</v>
      </c>
      <c r="S807" s="128">
        <v>0</v>
      </c>
      <c r="T807" s="129">
        <f>S807*H807</f>
        <v>0</v>
      </c>
      <c r="AR807" s="130" t="s">
        <v>239</v>
      </c>
      <c r="AT807" s="130" t="s">
        <v>128</v>
      </c>
      <c r="AU807" s="130" t="s">
        <v>76</v>
      </c>
      <c r="AY807" s="18" t="s">
        <v>126</v>
      </c>
      <c r="BE807" s="131">
        <f>IF(N807="základní",J807,0)</f>
        <v>2</v>
      </c>
      <c r="BF807" s="131">
        <f>IF(N807="snížená",J807,0)</f>
        <v>0</v>
      </c>
      <c r="BG807" s="131">
        <f>IF(N807="zákl. přenesená",J807,0)</f>
        <v>0</v>
      </c>
      <c r="BH807" s="131">
        <f>IF(N807="sníž. přenesená",J807,0)</f>
        <v>0</v>
      </c>
      <c r="BI807" s="131">
        <f>IF(N807="nulová",J807,0)</f>
        <v>0</v>
      </c>
      <c r="BJ807" s="18" t="s">
        <v>74</v>
      </c>
      <c r="BK807" s="131">
        <f>ROUND(I807*H807,2)</f>
        <v>2</v>
      </c>
      <c r="BL807" s="18" t="s">
        <v>239</v>
      </c>
      <c r="BM807" s="130" t="s">
        <v>1016</v>
      </c>
    </row>
    <row r="808" spans="2:65" s="1" customFormat="1" ht="11.25" x14ac:dyDescent="0.2">
      <c r="B808" s="30"/>
      <c r="D808" s="132" t="s">
        <v>135</v>
      </c>
      <c r="F808" s="133" t="s">
        <v>1017</v>
      </c>
      <c r="L808" s="30"/>
      <c r="M808" s="134"/>
      <c r="T808" s="51"/>
      <c r="AT808" s="18" t="s">
        <v>135</v>
      </c>
      <c r="AU808" s="18" t="s">
        <v>76</v>
      </c>
    </row>
    <row r="809" spans="2:65" s="1" customFormat="1" ht="24.2" customHeight="1" x14ac:dyDescent="0.2">
      <c r="B809" s="30"/>
      <c r="C809" s="120" t="s">
        <v>1018</v>
      </c>
      <c r="D809" s="120" t="s">
        <v>128</v>
      </c>
      <c r="E809" s="121" t="s">
        <v>1019</v>
      </c>
      <c r="F809" s="122" t="s">
        <v>1020</v>
      </c>
      <c r="G809" s="123" t="s">
        <v>334</v>
      </c>
      <c r="H809" s="124">
        <v>2</v>
      </c>
      <c r="I809" s="125">
        <v>1</v>
      </c>
      <c r="J809" s="125">
        <f>ROUND(I809*H809,2)</f>
        <v>2</v>
      </c>
      <c r="K809" s="122" t="s">
        <v>132</v>
      </c>
      <c r="L809" s="30"/>
      <c r="M809" s="126" t="s">
        <v>17</v>
      </c>
      <c r="N809" s="127" t="s">
        <v>37</v>
      </c>
      <c r="O809" s="128">
        <v>8.1590000000000007</v>
      </c>
      <c r="P809" s="128">
        <f>O809*H809</f>
        <v>16.318000000000001</v>
      </c>
      <c r="Q809" s="128">
        <v>8.8000000000000003E-4</v>
      </c>
      <c r="R809" s="128">
        <f>Q809*H809</f>
        <v>1.7600000000000001E-3</v>
      </c>
      <c r="S809" s="128">
        <v>0</v>
      </c>
      <c r="T809" s="129">
        <f>S809*H809</f>
        <v>0</v>
      </c>
      <c r="AR809" s="130" t="s">
        <v>239</v>
      </c>
      <c r="AT809" s="130" t="s">
        <v>128</v>
      </c>
      <c r="AU809" s="130" t="s">
        <v>76</v>
      </c>
      <c r="AY809" s="18" t="s">
        <v>126</v>
      </c>
      <c r="BE809" s="131">
        <f>IF(N809="základní",J809,0)</f>
        <v>2</v>
      </c>
      <c r="BF809" s="131">
        <f>IF(N809="snížená",J809,0)</f>
        <v>0</v>
      </c>
      <c r="BG809" s="131">
        <f>IF(N809="zákl. přenesená",J809,0)</f>
        <v>0</v>
      </c>
      <c r="BH809" s="131">
        <f>IF(N809="sníž. přenesená",J809,0)</f>
        <v>0</v>
      </c>
      <c r="BI809" s="131">
        <f>IF(N809="nulová",J809,0)</f>
        <v>0</v>
      </c>
      <c r="BJ809" s="18" t="s">
        <v>74</v>
      </c>
      <c r="BK809" s="131">
        <f>ROUND(I809*H809,2)</f>
        <v>2</v>
      </c>
      <c r="BL809" s="18" t="s">
        <v>239</v>
      </c>
      <c r="BM809" s="130" t="s">
        <v>1021</v>
      </c>
    </row>
    <row r="810" spans="2:65" s="1" customFormat="1" ht="11.25" x14ac:dyDescent="0.2">
      <c r="B810" s="30"/>
      <c r="D810" s="132" t="s">
        <v>135</v>
      </c>
      <c r="F810" s="133" t="s">
        <v>1022</v>
      </c>
      <c r="L810" s="30"/>
      <c r="M810" s="134"/>
      <c r="T810" s="51"/>
      <c r="AT810" s="18" t="s">
        <v>135</v>
      </c>
      <c r="AU810" s="18" t="s">
        <v>76</v>
      </c>
    </row>
    <row r="811" spans="2:65" s="1" customFormat="1" ht="24.2" customHeight="1" x14ac:dyDescent="0.2">
      <c r="B811" s="30"/>
      <c r="C811" s="120" t="s">
        <v>1023</v>
      </c>
      <c r="D811" s="120" t="s">
        <v>128</v>
      </c>
      <c r="E811" s="121" t="s">
        <v>1024</v>
      </c>
      <c r="F811" s="122" t="s">
        <v>1025</v>
      </c>
      <c r="G811" s="123" t="s">
        <v>286</v>
      </c>
      <c r="H811" s="124">
        <v>155.6</v>
      </c>
      <c r="I811" s="125">
        <v>1</v>
      </c>
      <c r="J811" s="125">
        <f>ROUND(I811*H811,2)</f>
        <v>155.6</v>
      </c>
      <c r="K811" s="122" t="s">
        <v>132</v>
      </c>
      <c r="L811" s="30"/>
      <c r="M811" s="126" t="s">
        <v>17</v>
      </c>
      <c r="N811" s="127" t="s">
        <v>37</v>
      </c>
      <c r="O811" s="128">
        <v>0.186</v>
      </c>
      <c r="P811" s="128">
        <f>O811*H811</f>
        <v>28.941599999999998</v>
      </c>
      <c r="Q811" s="128">
        <v>2.7999999999999998E-4</v>
      </c>
      <c r="R811" s="128">
        <f>Q811*H811</f>
        <v>4.3567999999999996E-2</v>
      </c>
      <c r="S811" s="128">
        <v>0</v>
      </c>
      <c r="T811" s="129">
        <f>S811*H811</f>
        <v>0</v>
      </c>
      <c r="AR811" s="130" t="s">
        <v>239</v>
      </c>
      <c r="AT811" s="130" t="s">
        <v>128</v>
      </c>
      <c r="AU811" s="130" t="s">
        <v>76</v>
      </c>
      <c r="AY811" s="18" t="s">
        <v>126</v>
      </c>
      <c r="BE811" s="131">
        <f>IF(N811="základní",J811,0)</f>
        <v>155.6</v>
      </c>
      <c r="BF811" s="131">
        <f>IF(N811="snížená",J811,0)</f>
        <v>0</v>
      </c>
      <c r="BG811" s="131">
        <f>IF(N811="zákl. přenesená",J811,0)</f>
        <v>0</v>
      </c>
      <c r="BH811" s="131">
        <f>IF(N811="sníž. přenesená",J811,0)</f>
        <v>0</v>
      </c>
      <c r="BI811" s="131">
        <f>IF(N811="nulová",J811,0)</f>
        <v>0</v>
      </c>
      <c r="BJ811" s="18" t="s">
        <v>74</v>
      </c>
      <c r="BK811" s="131">
        <f>ROUND(I811*H811,2)</f>
        <v>155.6</v>
      </c>
      <c r="BL811" s="18" t="s">
        <v>239</v>
      </c>
      <c r="BM811" s="130" t="s">
        <v>1026</v>
      </c>
    </row>
    <row r="812" spans="2:65" s="1" customFormat="1" ht="11.25" x14ac:dyDescent="0.2">
      <c r="B812" s="30"/>
      <c r="D812" s="132" t="s">
        <v>135</v>
      </c>
      <c r="F812" s="133" t="s">
        <v>1027</v>
      </c>
      <c r="L812" s="30"/>
      <c r="M812" s="134"/>
      <c r="T812" s="51"/>
      <c r="AT812" s="18" t="s">
        <v>135</v>
      </c>
      <c r="AU812" s="18" t="s">
        <v>76</v>
      </c>
    </row>
    <row r="813" spans="2:65" s="12" customFormat="1" ht="11.25" x14ac:dyDescent="0.2">
      <c r="B813" s="135"/>
      <c r="D813" s="136" t="s">
        <v>137</v>
      </c>
      <c r="E813" s="137" t="s">
        <v>17</v>
      </c>
      <c r="F813" s="138" t="s">
        <v>389</v>
      </c>
      <c r="H813" s="137" t="s">
        <v>17</v>
      </c>
      <c r="L813" s="135"/>
      <c r="M813" s="139"/>
      <c r="T813" s="140"/>
      <c r="AT813" s="137" t="s">
        <v>137</v>
      </c>
      <c r="AU813" s="137" t="s">
        <v>76</v>
      </c>
      <c r="AV813" s="12" t="s">
        <v>74</v>
      </c>
      <c r="AW813" s="12" t="s">
        <v>28</v>
      </c>
      <c r="AX813" s="12" t="s">
        <v>66</v>
      </c>
      <c r="AY813" s="137" t="s">
        <v>126</v>
      </c>
    </row>
    <row r="814" spans="2:65" s="13" customFormat="1" ht="11.25" x14ac:dyDescent="0.2">
      <c r="B814" s="141"/>
      <c r="D814" s="136" t="s">
        <v>137</v>
      </c>
      <c r="E814" s="142" t="s">
        <v>17</v>
      </c>
      <c r="F814" s="143" t="s">
        <v>1028</v>
      </c>
      <c r="H814" s="144">
        <v>24</v>
      </c>
      <c r="L814" s="141"/>
      <c r="M814" s="145"/>
      <c r="T814" s="146"/>
      <c r="AT814" s="142" t="s">
        <v>137</v>
      </c>
      <c r="AU814" s="142" t="s">
        <v>76</v>
      </c>
      <c r="AV814" s="13" t="s">
        <v>76</v>
      </c>
      <c r="AW814" s="13" t="s">
        <v>28</v>
      </c>
      <c r="AX814" s="13" t="s">
        <v>66</v>
      </c>
      <c r="AY814" s="142" t="s">
        <v>126</v>
      </c>
    </row>
    <row r="815" spans="2:65" s="13" customFormat="1" ht="11.25" x14ac:dyDescent="0.2">
      <c r="B815" s="141"/>
      <c r="D815" s="136" t="s">
        <v>137</v>
      </c>
      <c r="E815" s="142" t="s">
        <v>17</v>
      </c>
      <c r="F815" s="143" t="s">
        <v>1029</v>
      </c>
      <c r="H815" s="144">
        <v>64</v>
      </c>
      <c r="L815" s="141"/>
      <c r="M815" s="145"/>
      <c r="T815" s="146"/>
      <c r="AT815" s="142" t="s">
        <v>137</v>
      </c>
      <c r="AU815" s="142" t="s">
        <v>76</v>
      </c>
      <c r="AV815" s="13" t="s">
        <v>76</v>
      </c>
      <c r="AW815" s="13" t="s">
        <v>28</v>
      </c>
      <c r="AX815" s="13" t="s">
        <v>66</v>
      </c>
      <c r="AY815" s="142" t="s">
        <v>126</v>
      </c>
    </row>
    <row r="816" spans="2:65" s="13" customFormat="1" ht="11.25" x14ac:dyDescent="0.2">
      <c r="B816" s="141"/>
      <c r="D816" s="136" t="s">
        <v>137</v>
      </c>
      <c r="E816" s="142" t="s">
        <v>17</v>
      </c>
      <c r="F816" s="143" t="s">
        <v>1030</v>
      </c>
      <c r="H816" s="144">
        <v>37.6</v>
      </c>
      <c r="L816" s="141"/>
      <c r="M816" s="145"/>
      <c r="T816" s="146"/>
      <c r="AT816" s="142" t="s">
        <v>137</v>
      </c>
      <c r="AU816" s="142" t="s">
        <v>76</v>
      </c>
      <c r="AV816" s="13" t="s">
        <v>76</v>
      </c>
      <c r="AW816" s="13" t="s">
        <v>28</v>
      </c>
      <c r="AX816" s="13" t="s">
        <v>66</v>
      </c>
      <c r="AY816" s="142" t="s">
        <v>126</v>
      </c>
    </row>
    <row r="817" spans="2:65" s="13" customFormat="1" ht="11.25" x14ac:dyDescent="0.2">
      <c r="B817" s="141"/>
      <c r="D817" s="136" t="s">
        <v>137</v>
      </c>
      <c r="E817" s="142" t="s">
        <v>17</v>
      </c>
      <c r="F817" s="143" t="s">
        <v>1031</v>
      </c>
      <c r="H817" s="144">
        <v>30</v>
      </c>
      <c r="L817" s="141"/>
      <c r="M817" s="145"/>
      <c r="T817" s="146"/>
      <c r="AT817" s="142" t="s">
        <v>137</v>
      </c>
      <c r="AU817" s="142" t="s">
        <v>76</v>
      </c>
      <c r="AV817" s="13" t="s">
        <v>76</v>
      </c>
      <c r="AW817" s="13" t="s">
        <v>28</v>
      </c>
      <c r="AX817" s="13" t="s">
        <v>66</v>
      </c>
      <c r="AY817" s="142" t="s">
        <v>126</v>
      </c>
    </row>
    <row r="818" spans="2:65" s="15" customFormat="1" ht="11.25" x14ac:dyDescent="0.2">
      <c r="B818" s="153"/>
      <c r="D818" s="136" t="s">
        <v>137</v>
      </c>
      <c r="E818" s="154" t="s">
        <v>17</v>
      </c>
      <c r="F818" s="155" t="s">
        <v>157</v>
      </c>
      <c r="H818" s="156">
        <v>155.6</v>
      </c>
      <c r="L818" s="153"/>
      <c r="M818" s="157"/>
      <c r="T818" s="158"/>
      <c r="AT818" s="154" t="s">
        <v>137</v>
      </c>
      <c r="AU818" s="154" t="s">
        <v>76</v>
      </c>
      <c r="AV818" s="15" t="s">
        <v>133</v>
      </c>
      <c r="AW818" s="15" t="s">
        <v>28</v>
      </c>
      <c r="AX818" s="15" t="s">
        <v>74</v>
      </c>
      <c r="AY818" s="154" t="s">
        <v>126</v>
      </c>
    </row>
    <row r="819" spans="2:65" s="1" customFormat="1" ht="16.5" customHeight="1" x14ac:dyDescent="0.2">
      <c r="B819" s="30"/>
      <c r="C819" s="159" t="s">
        <v>1032</v>
      </c>
      <c r="D819" s="159" t="s">
        <v>192</v>
      </c>
      <c r="E819" s="160" t="s">
        <v>1033</v>
      </c>
      <c r="F819" s="161" t="s">
        <v>1034</v>
      </c>
      <c r="G819" s="162" t="s">
        <v>334</v>
      </c>
      <c r="H819" s="163">
        <v>6</v>
      </c>
      <c r="I819" s="164">
        <v>1</v>
      </c>
      <c r="J819" s="164">
        <f t="shared" ref="J819:J824" si="0">ROUND(I819*H819,2)</f>
        <v>6</v>
      </c>
      <c r="K819" s="161" t="s">
        <v>17</v>
      </c>
      <c r="L819" s="165"/>
      <c r="M819" s="166" t="s">
        <v>17</v>
      </c>
      <c r="N819" s="167" t="s">
        <v>37</v>
      </c>
      <c r="O819" s="128">
        <v>0</v>
      </c>
      <c r="P819" s="128">
        <f t="shared" ref="P819:P824" si="1">O819*H819</f>
        <v>0</v>
      </c>
      <c r="Q819" s="128">
        <v>0</v>
      </c>
      <c r="R819" s="128">
        <f t="shared" ref="R819:R824" si="2">Q819*H819</f>
        <v>0</v>
      </c>
      <c r="S819" s="128">
        <v>0</v>
      </c>
      <c r="T819" s="129">
        <f t="shared" ref="T819:T824" si="3">S819*H819</f>
        <v>0</v>
      </c>
      <c r="AR819" s="130" t="s">
        <v>345</v>
      </c>
      <c r="AT819" s="130" t="s">
        <v>192</v>
      </c>
      <c r="AU819" s="130" t="s">
        <v>76</v>
      </c>
      <c r="AY819" s="18" t="s">
        <v>126</v>
      </c>
      <c r="BE819" s="131">
        <f t="shared" ref="BE819:BE824" si="4">IF(N819="základní",J819,0)</f>
        <v>6</v>
      </c>
      <c r="BF819" s="131">
        <f t="shared" ref="BF819:BF824" si="5">IF(N819="snížená",J819,0)</f>
        <v>0</v>
      </c>
      <c r="BG819" s="131">
        <f t="shared" ref="BG819:BG824" si="6">IF(N819="zákl. přenesená",J819,0)</f>
        <v>0</v>
      </c>
      <c r="BH819" s="131">
        <f t="shared" ref="BH819:BH824" si="7">IF(N819="sníž. přenesená",J819,0)</f>
        <v>0</v>
      </c>
      <c r="BI819" s="131">
        <f t="shared" ref="BI819:BI824" si="8">IF(N819="nulová",J819,0)</f>
        <v>0</v>
      </c>
      <c r="BJ819" s="18" t="s">
        <v>74</v>
      </c>
      <c r="BK819" s="131">
        <f t="shared" ref="BK819:BK824" si="9">ROUND(I819*H819,2)</f>
        <v>6</v>
      </c>
      <c r="BL819" s="18" t="s">
        <v>239</v>
      </c>
      <c r="BM819" s="130" t="s">
        <v>1035</v>
      </c>
    </row>
    <row r="820" spans="2:65" s="1" customFormat="1" ht="16.5" customHeight="1" x14ac:dyDescent="0.2">
      <c r="B820" s="30"/>
      <c r="C820" s="159" t="s">
        <v>1036</v>
      </c>
      <c r="D820" s="159" t="s">
        <v>192</v>
      </c>
      <c r="E820" s="160" t="s">
        <v>1037</v>
      </c>
      <c r="F820" s="161" t="s">
        <v>1038</v>
      </c>
      <c r="G820" s="162" t="s">
        <v>334</v>
      </c>
      <c r="H820" s="163">
        <v>8</v>
      </c>
      <c r="I820" s="164">
        <v>1</v>
      </c>
      <c r="J820" s="164">
        <f t="shared" si="0"/>
        <v>8</v>
      </c>
      <c r="K820" s="161" t="s">
        <v>17</v>
      </c>
      <c r="L820" s="165"/>
      <c r="M820" s="166" t="s">
        <v>17</v>
      </c>
      <c r="N820" s="167" t="s">
        <v>37</v>
      </c>
      <c r="O820" s="128">
        <v>0</v>
      </c>
      <c r="P820" s="128">
        <f t="shared" si="1"/>
        <v>0</v>
      </c>
      <c r="Q820" s="128">
        <v>0</v>
      </c>
      <c r="R820" s="128">
        <f t="shared" si="2"/>
        <v>0</v>
      </c>
      <c r="S820" s="128">
        <v>0</v>
      </c>
      <c r="T820" s="129">
        <f t="shared" si="3"/>
        <v>0</v>
      </c>
      <c r="AR820" s="130" t="s">
        <v>345</v>
      </c>
      <c r="AT820" s="130" t="s">
        <v>192</v>
      </c>
      <c r="AU820" s="130" t="s">
        <v>76</v>
      </c>
      <c r="AY820" s="18" t="s">
        <v>126</v>
      </c>
      <c r="BE820" s="131">
        <f t="shared" si="4"/>
        <v>8</v>
      </c>
      <c r="BF820" s="131">
        <f t="shared" si="5"/>
        <v>0</v>
      </c>
      <c r="BG820" s="131">
        <f t="shared" si="6"/>
        <v>0</v>
      </c>
      <c r="BH820" s="131">
        <f t="shared" si="7"/>
        <v>0</v>
      </c>
      <c r="BI820" s="131">
        <f t="shared" si="8"/>
        <v>0</v>
      </c>
      <c r="BJ820" s="18" t="s">
        <v>74</v>
      </c>
      <c r="BK820" s="131">
        <f t="shared" si="9"/>
        <v>8</v>
      </c>
      <c r="BL820" s="18" t="s">
        <v>239</v>
      </c>
      <c r="BM820" s="130" t="s">
        <v>1039</v>
      </c>
    </row>
    <row r="821" spans="2:65" s="1" customFormat="1" ht="24.2" customHeight="1" x14ac:dyDescent="0.2">
      <c r="B821" s="30"/>
      <c r="C821" s="159" t="s">
        <v>1040</v>
      </c>
      <c r="D821" s="159" t="s">
        <v>192</v>
      </c>
      <c r="E821" s="160" t="s">
        <v>1041</v>
      </c>
      <c r="F821" s="161" t="s">
        <v>1042</v>
      </c>
      <c r="G821" s="162" t="s">
        <v>334</v>
      </c>
      <c r="H821" s="163">
        <v>2</v>
      </c>
      <c r="I821" s="164">
        <v>1</v>
      </c>
      <c r="J821" s="164">
        <f t="shared" si="0"/>
        <v>2</v>
      </c>
      <c r="K821" s="161" t="s">
        <v>17</v>
      </c>
      <c r="L821" s="165"/>
      <c r="M821" s="166" t="s">
        <v>17</v>
      </c>
      <c r="N821" s="167" t="s">
        <v>37</v>
      </c>
      <c r="O821" s="128">
        <v>0</v>
      </c>
      <c r="P821" s="128">
        <f t="shared" si="1"/>
        <v>0</v>
      </c>
      <c r="Q821" s="128">
        <v>0</v>
      </c>
      <c r="R821" s="128">
        <f t="shared" si="2"/>
        <v>0</v>
      </c>
      <c r="S821" s="128">
        <v>0</v>
      </c>
      <c r="T821" s="129">
        <f t="shared" si="3"/>
        <v>0</v>
      </c>
      <c r="AR821" s="130" t="s">
        <v>345</v>
      </c>
      <c r="AT821" s="130" t="s">
        <v>192</v>
      </c>
      <c r="AU821" s="130" t="s">
        <v>76</v>
      </c>
      <c r="AY821" s="18" t="s">
        <v>126</v>
      </c>
      <c r="BE821" s="131">
        <f t="shared" si="4"/>
        <v>2</v>
      </c>
      <c r="BF821" s="131">
        <f t="shared" si="5"/>
        <v>0</v>
      </c>
      <c r="BG821" s="131">
        <f t="shared" si="6"/>
        <v>0</v>
      </c>
      <c r="BH821" s="131">
        <f t="shared" si="7"/>
        <v>0</v>
      </c>
      <c r="BI821" s="131">
        <f t="shared" si="8"/>
        <v>0</v>
      </c>
      <c r="BJ821" s="18" t="s">
        <v>74</v>
      </c>
      <c r="BK821" s="131">
        <f t="shared" si="9"/>
        <v>2</v>
      </c>
      <c r="BL821" s="18" t="s">
        <v>239</v>
      </c>
      <c r="BM821" s="130" t="s">
        <v>1043</v>
      </c>
    </row>
    <row r="822" spans="2:65" s="1" customFormat="1" ht="24.2" customHeight="1" x14ac:dyDescent="0.2">
      <c r="B822" s="30"/>
      <c r="C822" s="159" t="s">
        <v>1044</v>
      </c>
      <c r="D822" s="159" t="s">
        <v>192</v>
      </c>
      <c r="E822" s="160" t="s">
        <v>1045</v>
      </c>
      <c r="F822" s="161" t="s">
        <v>1046</v>
      </c>
      <c r="G822" s="162" t="s">
        <v>334</v>
      </c>
      <c r="H822" s="163">
        <v>2</v>
      </c>
      <c r="I822" s="164">
        <v>1</v>
      </c>
      <c r="J822" s="164">
        <f t="shared" si="0"/>
        <v>2</v>
      </c>
      <c r="K822" s="161" t="s">
        <v>17</v>
      </c>
      <c r="L822" s="165"/>
      <c r="M822" s="166" t="s">
        <v>17</v>
      </c>
      <c r="N822" s="167" t="s">
        <v>37</v>
      </c>
      <c r="O822" s="128">
        <v>0</v>
      </c>
      <c r="P822" s="128">
        <f t="shared" si="1"/>
        <v>0</v>
      </c>
      <c r="Q822" s="128">
        <v>0</v>
      </c>
      <c r="R822" s="128">
        <f t="shared" si="2"/>
        <v>0</v>
      </c>
      <c r="S822" s="128">
        <v>0</v>
      </c>
      <c r="T822" s="129">
        <f t="shared" si="3"/>
        <v>0</v>
      </c>
      <c r="AR822" s="130" t="s">
        <v>345</v>
      </c>
      <c r="AT822" s="130" t="s">
        <v>192</v>
      </c>
      <c r="AU822" s="130" t="s">
        <v>76</v>
      </c>
      <c r="AY822" s="18" t="s">
        <v>126</v>
      </c>
      <c r="BE822" s="131">
        <f t="shared" si="4"/>
        <v>2</v>
      </c>
      <c r="BF822" s="131">
        <f t="shared" si="5"/>
        <v>0</v>
      </c>
      <c r="BG822" s="131">
        <f t="shared" si="6"/>
        <v>0</v>
      </c>
      <c r="BH822" s="131">
        <f t="shared" si="7"/>
        <v>0</v>
      </c>
      <c r="BI822" s="131">
        <f t="shared" si="8"/>
        <v>0</v>
      </c>
      <c r="BJ822" s="18" t="s">
        <v>74</v>
      </c>
      <c r="BK822" s="131">
        <f t="shared" si="9"/>
        <v>2</v>
      </c>
      <c r="BL822" s="18" t="s">
        <v>239</v>
      </c>
      <c r="BM822" s="130" t="s">
        <v>1047</v>
      </c>
    </row>
    <row r="823" spans="2:65" s="1" customFormat="1" ht="24.2" customHeight="1" x14ac:dyDescent="0.2">
      <c r="B823" s="30"/>
      <c r="C823" s="159" t="s">
        <v>1048</v>
      </c>
      <c r="D823" s="159" t="s">
        <v>192</v>
      </c>
      <c r="E823" s="160" t="s">
        <v>1049</v>
      </c>
      <c r="F823" s="161" t="s">
        <v>1050</v>
      </c>
      <c r="G823" s="162" t="s">
        <v>334</v>
      </c>
      <c r="H823" s="163">
        <v>2</v>
      </c>
      <c r="I823" s="164">
        <v>1</v>
      </c>
      <c r="J823" s="164">
        <f t="shared" si="0"/>
        <v>2</v>
      </c>
      <c r="K823" s="161" t="s">
        <v>17</v>
      </c>
      <c r="L823" s="165"/>
      <c r="M823" s="166" t="s">
        <v>17</v>
      </c>
      <c r="N823" s="167" t="s">
        <v>37</v>
      </c>
      <c r="O823" s="128">
        <v>0</v>
      </c>
      <c r="P823" s="128">
        <f t="shared" si="1"/>
        <v>0</v>
      </c>
      <c r="Q823" s="128">
        <v>0</v>
      </c>
      <c r="R823" s="128">
        <f t="shared" si="2"/>
        <v>0</v>
      </c>
      <c r="S823" s="128">
        <v>0</v>
      </c>
      <c r="T823" s="129">
        <f t="shared" si="3"/>
        <v>0</v>
      </c>
      <c r="AR823" s="130" t="s">
        <v>345</v>
      </c>
      <c r="AT823" s="130" t="s">
        <v>192</v>
      </c>
      <c r="AU823" s="130" t="s">
        <v>76</v>
      </c>
      <c r="AY823" s="18" t="s">
        <v>126</v>
      </c>
      <c r="BE823" s="131">
        <f t="shared" si="4"/>
        <v>2</v>
      </c>
      <c r="BF823" s="131">
        <f t="shared" si="5"/>
        <v>0</v>
      </c>
      <c r="BG823" s="131">
        <f t="shared" si="6"/>
        <v>0</v>
      </c>
      <c r="BH823" s="131">
        <f t="shared" si="7"/>
        <v>0</v>
      </c>
      <c r="BI823" s="131">
        <f t="shared" si="8"/>
        <v>0</v>
      </c>
      <c r="BJ823" s="18" t="s">
        <v>74</v>
      </c>
      <c r="BK823" s="131">
        <f t="shared" si="9"/>
        <v>2</v>
      </c>
      <c r="BL823" s="18" t="s">
        <v>239</v>
      </c>
      <c r="BM823" s="130" t="s">
        <v>1051</v>
      </c>
    </row>
    <row r="824" spans="2:65" s="1" customFormat="1" ht="21.75" customHeight="1" x14ac:dyDescent="0.2">
      <c r="B824" s="30"/>
      <c r="C824" s="120" t="s">
        <v>1052</v>
      </c>
      <c r="D824" s="120" t="s">
        <v>128</v>
      </c>
      <c r="E824" s="121" t="s">
        <v>1053</v>
      </c>
      <c r="F824" s="122" t="s">
        <v>1054</v>
      </c>
      <c r="G824" s="123" t="s">
        <v>286</v>
      </c>
      <c r="H824" s="124">
        <v>11</v>
      </c>
      <c r="I824" s="125">
        <v>1</v>
      </c>
      <c r="J824" s="125">
        <f t="shared" si="0"/>
        <v>11</v>
      </c>
      <c r="K824" s="122" t="s">
        <v>132</v>
      </c>
      <c r="L824" s="30"/>
      <c r="M824" s="126" t="s">
        <v>17</v>
      </c>
      <c r="N824" s="127" t="s">
        <v>37</v>
      </c>
      <c r="O824" s="128">
        <v>0.34499999999999997</v>
      </c>
      <c r="P824" s="128">
        <f t="shared" si="1"/>
        <v>3.7949999999999999</v>
      </c>
      <c r="Q824" s="128">
        <v>0</v>
      </c>
      <c r="R824" s="128">
        <f t="shared" si="2"/>
        <v>0</v>
      </c>
      <c r="S824" s="128">
        <v>0</v>
      </c>
      <c r="T824" s="129">
        <f t="shared" si="3"/>
        <v>0</v>
      </c>
      <c r="AR824" s="130" t="s">
        <v>239</v>
      </c>
      <c r="AT824" s="130" t="s">
        <v>128</v>
      </c>
      <c r="AU824" s="130" t="s">
        <v>76</v>
      </c>
      <c r="AY824" s="18" t="s">
        <v>126</v>
      </c>
      <c r="BE824" s="131">
        <f t="shared" si="4"/>
        <v>11</v>
      </c>
      <c r="BF824" s="131">
        <f t="shared" si="5"/>
        <v>0</v>
      </c>
      <c r="BG824" s="131">
        <f t="shared" si="6"/>
        <v>0</v>
      </c>
      <c r="BH824" s="131">
        <f t="shared" si="7"/>
        <v>0</v>
      </c>
      <c r="BI824" s="131">
        <f t="shared" si="8"/>
        <v>0</v>
      </c>
      <c r="BJ824" s="18" t="s">
        <v>74</v>
      </c>
      <c r="BK824" s="131">
        <f t="shared" si="9"/>
        <v>11</v>
      </c>
      <c r="BL824" s="18" t="s">
        <v>239</v>
      </c>
      <c r="BM824" s="130" t="s">
        <v>1055</v>
      </c>
    </row>
    <row r="825" spans="2:65" s="1" customFormat="1" ht="11.25" x14ac:dyDescent="0.2">
      <c r="B825" s="30"/>
      <c r="D825" s="132" t="s">
        <v>135</v>
      </c>
      <c r="F825" s="133" t="s">
        <v>1056</v>
      </c>
      <c r="L825" s="30"/>
      <c r="M825" s="134"/>
      <c r="T825" s="51"/>
      <c r="AT825" s="18" t="s">
        <v>135</v>
      </c>
      <c r="AU825" s="18" t="s">
        <v>76</v>
      </c>
    </row>
    <row r="826" spans="2:65" s="13" customFormat="1" ht="11.25" x14ac:dyDescent="0.2">
      <c r="B826" s="141"/>
      <c r="D826" s="136" t="s">
        <v>137</v>
      </c>
      <c r="E826" s="142" t="s">
        <v>17</v>
      </c>
      <c r="F826" s="143" t="s">
        <v>415</v>
      </c>
      <c r="H826" s="144">
        <v>11</v>
      </c>
      <c r="L826" s="141"/>
      <c r="M826" s="145"/>
      <c r="T826" s="146"/>
      <c r="AT826" s="142" t="s">
        <v>137</v>
      </c>
      <c r="AU826" s="142" t="s">
        <v>76</v>
      </c>
      <c r="AV826" s="13" t="s">
        <v>76</v>
      </c>
      <c r="AW826" s="13" t="s">
        <v>28</v>
      </c>
      <c r="AX826" s="13" t="s">
        <v>74</v>
      </c>
      <c r="AY826" s="142" t="s">
        <v>126</v>
      </c>
    </row>
    <row r="827" spans="2:65" s="1" customFormat="1" ht="16.5" customHeight="1" x14ac:dyDescent="0.2">
      <c r="B827" s="30"/>
      <c r="C827" s="159" t="s">
        <v>1057</v>
      </c>
      <c r="D827" s="159" t="s">
        <v>192</v>
      </c>
      <c r="E827" s="160" t="s">
        <v>1058</v>
      </c>
      <c r="F827" s="161" t="s">
        <v>1059</v>
      </c>
      <c r="G827" s="162" t="s">
        <v>286</v>
      </c>
      <c r="H827" s="163">
        <v>11</v>
      </c>
      <c r="I827" s="164">
        <v>1</v>
      </c>
      <c r="J827" s="164">
        <f>ROUND(I827*H827,2)</f>
        <v>11</v>
      </c>
      <c r="K827" s="161" t="s">
        <v>132</v>
      </c>
      <c r="L827" s="165"/>
      <c r="M827" s="166" t="s">
        <v>17</v>
      </c>
      <c r="N827" s="167" t="s">
        <v>37</v>
      </c>
      <c r="O827" s="128">
        <v>0</v>
      </c>
      <c r="P827" s="128">
        <f>O827*H827</f>
        <v>0</v>
      </c>
      <c r="Q827" s="128">
        <v>4.0000000000000001E-3</v>
      </c>
      <c r="R827" s="128">
        <f>Q827*H827</f>
        <v>4.3999999999999997E-2</v>
      </c>
      <c r="S827" s="128">
        <v>0</v>
      </c>
      <c r="T827" s="129">
        <f>S827*H827</f>
        <v>0</v>
      </c>
      <c r="AR827" s="130" t="s">
        <v>345</v>
      </c>
      <c r="AT827" s="130" t="s">
        <v>192</v>
      </c>
      <c r="AU827" s="130" t="s">
        <v>76</v>
      </c>
      <c r="AY827" s="18" t="s">
        <v>126</v>
      </c>
      <c r="BE827" s="131">
        <f>IF(N827="základní",J827,0)</f>
        <v>11</v>
      </c>
      <c r="BF827" s="131">
        <f>IF(N827="snížená",J827,0)</f>
        <v>0</v>
      </c>
      <c r="BG827" s="131">
        <f>IF(N827="zákl. přenesená",J827,0)</f>
        <v>0</v>
      </c>
      <c r="BH827" s="131">
        <f>IF(N827="sníž. přenesená",J827,0)</f>
        <v>0</v>
      </c>
      <c r="BI827" s="131">
        <f>IF(N827="nulová",J827,0)</f>
        <v>0</v>
      </c>
      <c r="BJ827" s="18" t="s">
        <v>74</v>
      </c>
      <c r="BK827" s="131">
        <f>ROUND(I827*H827,2)</f>
        <v>11</v>
      </c>
      <c r="BL827" s="18" t="s">
        <v>239</v>
      </c>
      <c r="BM827" s="130" t="s">
        <v>1060</v>
      </c>
    </row>
    <row r="828" spans="2:65" s="1" customFormat="1" ht="16.5" customHeight="1" x14ac:dyDescent="0.2">
      <c r="B828" s="30"/>
      <c r="C828" s="159" t="s">
        <v>1061</v>
      </c>
      <c r="D828" s="159" t="s">
        <v>192</v>
      </c>
      <c r="E828" s="160" t="s">
        <v>1062</v>
      </c>
      <c r="F828" s="161" t="s">
        <v>1063</v>
      </c>
      <c r="G828" s="162" t="s">
        <v>334</v>
      </c>
      <c r="H828" s="163">
        <v>28</v>
      </c>
      <c r="I828" s="164">
        <v>1</v>
      </c>
      <c r="J828" s="164">
        <f>ROUND(I828*H828,2)</f>
        <v>28</v>
      </c>
      <c r="K828" s="161" t="s">
        <v>132</v>
      </c>
      <c r="L828" s="165"/>
      <c r="M828" s="166" t="s">
        <v>17</v>
      </c>
      <c r="N828" s="167" t="s">
        <v>37</v>
      </c>
      <c r="O828" s="128">
        <v>0</v>
      </c>
      <c r="P828" s="128">
        <f>O828*H828</f>
        <v>0</v>
      </c>
      <c r="Q828" s="128">
        <v>6.0000000000000002E-5</v>
      </c>
      <c r="R828" s="128">
        <f>Q828*H828</f>
        <v>1.6800000000000001E-3</v>
      </c>
      <c r="S828" s="128">
        <v>0</v>
      </c>
      <c r="T828" s="129">
        <f>S828*H828</f>
        <v>0</v>
      </c>
      <c r="AR828" s="130" t="s">
        <v>345</v>
      </c>
      <c r="AT828" s="130" t="s">
        <v>192</v>
      </c>
      <c r="AU828" s="130" t="s">
        <v>76</v>
      </c>
      <c r="AY828" s="18" t="s">
        <v>126</v>
      </c>
      <c r="BE828" s="131">
        <f>IF(N828="základní",J828,0)</f>
        <v>28</v>
      </c>
      <c r="BF828" s="131">
        <f>IF(N828="snížená",J828,0)</f>
        <v>0</v>
      </c>
      <c r="BG828" s="131">
        <f>IF(N828="zákl. přenesená",J828,0)</f>
        <v>0</v>
      </c>
      <c r="BH828" s="131">
        <f>IF(N828="sníž. přenesená",J828,0)</f>
        <v>0</v>
      </c>
      <c r="BI828" s="131">
        <f>IF(N828="nulová",J828,0)</f>
        <v>0</v>
      </c>
      <c r="BJ828" s="18" t="s">
        <v>74</v>
      </c>
      <c r="BK828" s="131">
        <f>ROUND(I828*H828,2)</f>
        <v>28</v>
      </c>
      <c r="BL828" s="18" t="s">
        <v>239</v>
      </c>
      <c r="BM828" s="130" t="s">
        <v>1064</v>
      </c>
    </row>
    <row r="829" spans="2:65" s="1" customFormat="1" ht="24.2" customHeight="1" x14ac:dyDescent="0.2">
      <c r="B829" s="30"/>
      <c r="C829" s="120" t="s">
        <v>1065</v>
      </c>
      <c r="D829" s="120" t="s">
        <v>128</v>
      </c>
      <c r="E829" s="121" t="s">
        <v>1066</v>
      </c>
      <c r="F829" s="122" t="s">
        <v>1067</v>
      </c>
      <c r="G829" s="123" t="s">
        <v>334</v>
      </c>
      <c r="H829" s="124">
        <v>10</v>
      </c>
      <c r="I829" s="125">
        <v>1</v>
      </c>
      <c r="J829" s="125">
        <f>ROUND(I829*H829,2)</f>
        <v>10</v>
      </c>
      <c r="K829" s="122" t="s">
        <v>132</v>
      </c>
      <c r="L829" s="30"/>
      <c r="M829" s="126" t="s">
        <v>17</v>
      </c>
      <c r="N829" s="127" t="s">
        <v>37</v>
      </c>
      <c r="O829" s="128">
        <v>2.9249999999999998</v>
      </c>
      <c r="P829" s="128">
        <f>O829*H829</f>
        <v>29.25</v>
      </c>
      <c r="Q829" s="128">
        <v>4.6999999999999999E-4</v>
      </c>
      <c r="R829" s="128">
        <f>Q829*H829</f>
        <v>4.7000000000000002E-3</v>
      </c>
      <c r="S829" s="128">
        <v>0</v>
      </c>
      <c r="T829" s="129">
        <f>S829*H829</f>
        <v>0</v>
      </c>
      <c r="AR829" s="130" t="s">
        <v>239</v>
      </c>
      <c r="AT829" s="130" t="s">
        <v>128</v>
      </c>
      <c r="AU829" s="130" t="s">
        <v>76</v>
      </c>
      <c r="AY829" s="18" t="s">
        <v>126</v>
      </c>
      <c r="BE829" s="131">
        <f>IF(N829="základní",J829,0)</f>
        <v>10</v>
      </c>
      <c r="BF829" s="131">
        <f>IF(N829="snížená",J829,0)</f>
        <v>0</v>
      </c>
      <c r="BG829" s="131">
        <f>IF(N829="zákl. přenesená",J829,0)</f>
        <v>0</v>
      </c>
      <c r="BH829" s="131">
        <f>IF(N829="sníž. přenesená",J829,0)</f>
        <v>0</v>
      </c>
      <c r="BI829" s="131">
        <f>IF(N829="nulová",J829,0)</f>
        <v>0</v>
      </c>
      <c r="BJ829" s="18" t="s">
        <v>74</v>
      </c>
      <c r="BK829" s="131">
        <f>ROUND(I829*H829,2)</f>
        <v>10</v>
      </c>
      <c r="BL829" s="18" t="s">
        <v>239</v>
      </c>
      <c r="BM829" s="130" t="s">
        <v>1068</v>
      </c>
    </row>
    <row r="830" spans="2:65" s="1" customFormat="1" ht="11.25" x14ac:dyDescent="0.2">
      <c r="B830" s="30"/>
      <c r="D830" s="132" t="s">
        <v>135</v>
      </c>
      <c r="F830" s="133" t="s">
        <v>1069</v>
      </c>
      <c r="L830" s="30"/>
      <c r="M830" s="134"/>
      <c r="T830" s="51"/>
      <c r="AT830" s="18" t="s">
        <v>135</v>
      </c>
      <c r="AU830" s="18" t="s">
        <v>76</v>
      </c>
    </row>
    <row r="831" spans="2:65" s="1" customFormat="1" ht="24.2" customHeight="1" x14ac:dyDescent="0.2">
      <c r="B831" s="30"/>
      <c r="C831" s="159" t="s">
        <v>1070</v>
      </c>
      <c r="D831" s="159" t="s">
        <v>192</v>
      </c>
      <c r="E831" s="160" t="s">
        <v>1071</v>
      </c>
      <c r="F831" s="161" t="s">
        <v>1072</v>
      </c>
      <c r="G831" s="162" t="s">
        <v>334</v>
      </c>
      <c r="H831" s="163">
        <v>10</v>
      </c>
      <c r="I831" s="164">
        <v>1</v>
      </c>
      <c r="J831" s="164">
        <f>ROUND(I831*H831,2)</f>
        <v>10</v>
      </c>
      <c r="K831" s="161" t="s">
        <v>132</v>
      </c>
      <c r="L831" s="165"/>
      <c r="M831" s="166" t="s">
        <v>17</v>
      </c>
      <c r="N831" s="167" t="s">
        <v>37</v>
      </c>
      <c r="O831" s="128">
        <v>0</v>
      </c>
      <c r="P831" s="128">
        <f>O831*H831</f>
        <v>0</v>
      </c>
      <c r="Q831" s="128">
        <v>1.6E-2</v>
      </c>
      <c r="R831" s="128">
        <f>Q831*H831</f>
        <v>0.16</v>
      </c>
      <c r="S831" s="128">
        <v>0</v>
      </c>
      <c r="T831" s="129">
        <f>S831*H831</f>
        <v>0</v>
      </c>
      <c r="AR831" s="130" t="s">
        <v>345</v>
      </c>
      <c r="AT831" s="130" t="s">
        <v>192</v>
      </c>
      <c r="AU831" s="130" t="s">
        <v>76</v>
      </c>
      <c r="AY831" s="18" t="s">
        <v>126</v>
      </c>
      <c r="BE831" s="131">
        <f>IF(N831="základní",J831,0)</f>
        <v>10</v>
      </c>
      <c r="BF831" s="131">
        <f>IF(N831="snížená",J831,0)</f>
        <v>0</v>
      </c>
      <c r="BG831" s="131">
        <f>IF(N831="zákl. přenesená",J831,0)</f>
        <v>0</v>
      </c>
      <c r="BH831" s="131">
        <f>IF(N831="sníž. přenesená",J831,0)</f>
        <v>0</v>
      </c>
      <c r="BI831" s="131">
        <f>IF(N831="nulová",J831,0)</f>
        <v>0</v>
      </c>
      <c r="BJ831" s="18" t="s">
        <v>74</v>
      </c>
      <c r="BK831" s="131">
        <f>ROUND(I831*H831,2)</f>
        <v>10</v>
      </c>
      <c r="BL831" s="18" t="s">
        <v>239</v>
      </c>
      <c r="BM831" s="130" t="s">
        <v>1073</v>
      </c>
    </row>
    <row r="832" spans="2:65" s="1" customFormat="1" ht="24.2" customHeight="1" x14ac:dyDescent="0.2">
      <c r="B832" s="30"/>
      <c r="C832" s="120" t="s">
        <v>1074</v>
      </c>
      <c r="D832" s="120" t="s">
        <v>128</v>
      </c>
      <c r="E832" s="121" t="s">
        <v>1075</v>
      </c>
      <c r="F832" s="122" t="s">
        <v>1076</v>
      </c>
      <c r="G832" s="123" t="s">
        <v>334</v>
      </c>
      <c r="H832" s="124">
        <v>2</v>
      </c>
      <c r="I832" s="125">
        <v>1</v>
      </c>
      <c r="J832" s="125">
        <f>ROUND(I832*H832,2)</f>
        <v>2</v>
      </c>
      <c r="K832" s="122" t="s">
        <v>132</v>
      </c>
      <c r="L832" s="30"/>
      <c r="M832" s="126" t="s">
        <v>17</v>
      </c>
      <c r="N832" s="127" t="s">
        <v>37</v>
      </c>
      <c r="O832" s="128">
        <v>3.327</v>
      </c>
      <c r="P832" s="128">
        <f>O832*H832</f>
        <v>6.6539999999999999</v>
      </c>
      <c r="Q832" s="128">
        <v>4.8000000000000001E-4</v>
      </c>
      <c r="R832" s="128">
        <f>Q832*H832</f>
        <v>9.6000000000000002E-4</v>
      </c>
      <c r="S832" s="128">
        <v>0</v>
      </c>
      <c r="T832" s="129">
        <f>S832*H832</f>
        <v>0</v>
      </c>
      <c r="AR832" s="130" t="s">
        <v>239</v>
      </c>
      <c r="AT832" s="130" t="s">
        <v>128</v>
      </c>
      <c r="AU832" s="130" t="s">
        <v>76</v>
      </c>
      <c r="AY832" s="18" t="s">
        <v>126</v>
      </c>
      <c r="BE832" s="131">
        <f>IF(N832="základní",J832,0)</f>
        <v>2</v>
      </c>
      <c r="BF832" s="131">
        <f>IF(N832="snížená",J832,0)</f>
        <v>0</v>
      </c>
      <c r="BG832" s="131">
        <f>IF(N832="zákl. přenesená",J832,0)</f>
        <v>0</v>
      </c>
      <c r="BH832" s="131">
        <f>IF(N832="sníž. přenesená",J832,0)</f>
        <v>0</v>
      </c>
      <c r="BI832" s="131">
        <f>IF(N832="nulová",J832,0)</f>
        <v>0</v>
      </c>
      <c r="BJ832" s="18" t="s">
        <v>74</v>
      </c>
      <c r="BK832" s="131">
        <f>ROUND(I832*H832,2)</f>
        <v>2</v>
      </c>
      <c r="BL832" s="18" t="s">
        <v>239</v>
      </c>
      <c r="BM832" s="130" t="s">
        <v>1077</v>
      </c>
    </row>
    <row r="833" spans="2:65" s="1" customFormat="1" ht="11.25" x14ac:dyDescent="0.2">
      <c r="B833" s="30"/>
      <c r="D833" s="132" t="s">
        <v>135</v>
      </c>
      <c r="F833" s="133" t="s">
        <v>1078</v>
      </c>
      <c r="L833" s="30"/>
      <c r="M833" s="134"/>
      <c r="T833" s="51"/>
      <c r="AT833" s="18" t="s">
        <v>135</v>
      </c>
      <c r="AU833" s="18" t="s">
        <v>76</v>
      </c>
    </row>
    <row r="834" spans="2:65" s="1" customFormat="1" ht="24.2" customHeight="1" x14ac:dyDescent="0.2">
      <c r="B834" s="30"/>
      <c r="C834" s="159" t="s">
        <v>1079</v>
      </c>
      <c r="D834" s="159" t="s">
        <v>192</v>
      </c>
      <c r="E834" s="160" t="s">
        <v>1080</v>
      </c>
      <c r="F834" s="161" t="s">
        <v>1081</v>
      </c>
      <c r="G834" s="162" t="s">
        <v>334</v>
      </c>
      <c r="H834" s="163">
        <v>2</v>
      </c>
      <c r="I834" s="164">
        <v>1</v>
      </c>
      <c r="J834" s="164">
        <f>ROUND(I834*H834,2)</f>
        <v>2</v>
      </c>
      <c r="K834" s="161" t="s">
        <v>132</v>
      </c>
      <c r="L834" s="165"/>
      <c r="M834" s="166" t="s">
        <v>17</v>
      </c>
      <c r="N834" s="167" t="s">
        <v>37</v>
      </c>
      <c r="O834" s="128">
        <v>0</v>
      </c>
      <c r="P834" s="128">
        <f>O834*H834</f>
        <v>0</v>
      </c>
      <c r="Q834" s="128">
        <v>3.5000000000000003E-2</v>
      </c>
      <c r="R834" s="128">
        <f>Q834*H834</f>
        <v>7.0000000000000007E-2</v>
      </c>
      <c r="S834" s="128">
        <v>0</v>
      </c>
      <c r="T834" s="129">
        <f>S834*H834</f>
        <v>0</v>
      </c>
      <c r="AR834" s="130" t="s">
        <v>345</v>
      </c>
      <c r="AT834" s="130" t="s">
        <v>192</v>
      </c>
      <c r="AU834" s="130" t="s">
        <v>76</v>
      </c>
      <c r="AY834" s="18" t="s">
        <v>126</v>
      </c>
      <c r="BE834" s="131">
        <f>IF(N834="základní",J834,0)</f>
        <v>2</v>
      </c>
      <c r="BF834" s="131">
        <f>IF(N834="snížená",J834,0)</f>
        <v>0</v>
      </c>
      <c r="BG834" s="131">
        <f>IF(N834="zákl. přenesená",J834,0)</f>
        <v>0</v>
      </c>
      <c r="BH834" s="131">
        <f>IF(N834="sníž. přenesená",J834,0)</f>
        <v>0</v>
      </c>
      <c r="BI834" s="131">
        <f>IF(N834="nulová",J834,0)</f>
        <v>0</v>
      </c>
      <c r="BJ834" s="18" t="s">
        <v>74</v>
      </c>
      <c r="BK834" s="131">
        <f>ROUND(I834*H834,2)</f>
        <v>2</v>
      </c>
      <c r="BL834" s="18" t="s">
        <v>239</v>
      </c>
      <c r="BM834" s="130" t="s">
        <v>1082</v>
      </c>
    </row>
    <row r="835" spans="2:65" s="1" customFormat="1" ht="24.2" customHeight="1" x14ac:dyDescent="0.2">
      <c r="B835" s="30"/>
      <c r="C835" s="120" t="s">
        <v>1083</v>
      </c>
      <c r="D835" s="120" t="s">
        <v>128</v>
      </c>
      <c r="E835" s="121" t="s">
        <v>1084</v>
      </c>
      <c r="F835" s="122" t="s">
        <v>1085</v>
      </c>
      <c r="G835" s="123" t="s">
        <v>334</v>
      </c>
      <c r="H835" s="124">
        <v>7</v>
      </c>
      <c r="I835" s="125">
        <v>1</v>
      </c>
      <c r="J835" s="125">
        <f>ROUND(I835*H835,2)</f>
        <v>7</v>
      </c>
      <c r="K835" s="122" t="s">
        <v>132</v>
      </c>
      <c r="L835" s="30"/>
      <c r="M835" s="126" t="s">
        <v>17</v>
      </c>
      <c r="N835" s="127" t="s">
        <v>37</v>
      </c>
      <c r="O835" s="128">
        <v>1.8049999999999999</v>
      </c>
      <c r="P835" s="128">
        <f>O835*H835</f>
        <v>12.635</v>
      </c>
      <c r="Q835" s="128">
        <v>0</v>
      </c>
      <c r="R835" s="128">
        <f>Q835*H835</f>
        <v>0</v>
      </c>
      <c r="S835" s="128">
        <v>0</v>
      </c>
      <c r="T835" s="129">
        <f>S835*H835</f>
        <v>0</v>
      </c>
      <c r="AR835" s="130" t="s">
        <v>239</v>
      </c>
      <c r="AT835" s="130" t="s">
        <v>128</v>
      </c>
      <c r="AU835" s="130" t="s">
        <v>76</v>
      </c>
      <c r="AY835" s="18" t="s">
        <v>126</v>
      </c>
      <c r="BE835" s="131">
        <f>IF(N835="základní",J835,0)</f>
        <v>7</v>
      </c>
      <c r="BF835" s="131">
        <f>IF(N835="snížená",J835,0)</f>
        <v>0</v>
      </c>
      <c r="BG835" s="131">
        <f>IF(N835="zákl. přenesená",J835,0)</f>
        <v>0</v>
      </c>
      <c r="BH835" s="131">
        <f>IF(N835="sníž. přenesená",J835,0)</f>
        <v>0</v>
      </c>
      <c r="BI835" s="131">
        <f>IF(N835="nulová",J835,0)</f>
        <v>0</v>
      </c>
      <c r="BJ835" s="18" t="s">
        <v>74</v>
      </c>
      <c r="BK835" s="131">
        <f>ROUND(I835*H835,2)</f>
        <v>7</v>
      </c>
      <c r="BL835" s="18" t="s">
        <v>239</v>
      </c>
      <c r="BM835" s="130" t="s">
        <v>1086</v>
      </c>
    </row>
    <row r="836" spans="2:65" s="1" customFormat="1" ht="11.25" x14ac:dyDescent="0.2">
      <c r="B836" s="30"/>
      <c r="D836" s="132" t="s">
        <v>135</v>
      </c>
      <c r="F836" s="133" t="s">
        <v>1087</v>
      </c>
      <c r="L836" s="30"/>
      <c r="M836" s="134"/>
      <c r="T836" s="51"/>
      <c r="AT836" s="18" t="s">
        <v>135</v>
      </c>
      <c r="AU836" s="18" t="s">
        <v>76</v>
      </c>
    </row>
    <row r="837" spans="2:65" s="1" customFormat="1" ht="16.5" customHeight="1" x14ac:dyDescent="0.2">
      <c r="B837" s="30"/>
      <c r="C837" s="159" t="s">
        <v>1088</v>
      </c>
      <c r="D837" s="159" t="s">
        <v>192</v>
      </c>
      <c r="E837" s="160" t="s">
        <v>1089</v>
      </c>
      <c r="F837" s="161" t="s">
        <v>1090</v>
      </c>
      <c r="G837" s="162" t="s">
        <v>334</v>
      </c>
      <c r="H837" s="163">
        <v>1</v>
      </c>
      <c r="I837" s="164">
        <v>1</v>
      </c>
      <c r="J837" s="164">
        <f>ROUND(I837*H837,2)</f>
        <v>1</v>
      </c>
      <c r="K837" s="161" t="s">
        <v>132</v>
      </c>
      <c r="L837" s="165"/>
      <c r="M837" s="166" t="s">
        <v>17</v>
      </c>
      <c r="N837" s="167" t="s">
        <v>37</v>
      </c>
      <c r="O837" s="128">
        <v>0</v>
      </c>
      <c r="P837" s="128">
        <f>O837*H837</f>
        <v>0</v>
      </c>
      <c r="Q837" s="128">
        <v>1.2999999999999999E-2</v>
      </c>
      <c r="R837" s="128">
        <f>Q837*H837</f>
        <v>1.2999999999999999E-2</v>
      </c>
      <c r="S837" s="128">
        <v>0</v>
      </c>
      <c r="T837" s="129">
        <f>S837*H837</f>
        <v>0</v>
      </c>
      <c r="AR837" s="130" t="s">
        <v>345</v>
      </c>
      <c r="AT837" s="130" t="s">
        <v>192</v>
      </c>
      <c r="AU837" s="130" t="s">
        <v>76</v>
      </c>
      <c r="AY837" s="18" t="s">
        <v>126</v>
      </c>
      <c r="BE837" s="131">
        <f>IF(N837="základní",J837,0)</f>
        <v>1</v>
      </c>
      <c r="BF837" s="131">
        <f>IF(N837="snížená",J837,0)</f>
        <v>0</v>
      </c>
      <c r="BG837" s="131">
        <f>IF(N837="zákl. přenesená",J837,0)</f>
        <v>0</v>
      </c>
      <c r="BH837" s="131">
        <f>IF(N837="sníž. přenesená",J837,0)</f>
        <v>0</v>
      </c>
      <c r="BI837" s="131">
        <f>IF(N837="nulová",J837,0)</f>
        <v>0</v>
      </c>
      <c r="BJ837" s="18" t="s">
        <v>74</v>
      </c>
      <c r="BK837" s="131">
        <f>ROUND(I837*H837,2)</f>
        <v>1</v>
      </c>
      <c r="BL837" s="18" t="s">
        <v>239</v>
      </c>
      <c r="BM837" s="130" t="s">
        <v>1091</v>
      </c>
    </row>
    <row r="838" spans="2:65" s="1" customFormat="1" ht="16.5" customHeight="1" x14ac:dyDescent="0.2">
      <c r="B838" s="30"/>
      <c r="C838" s="159" t="s">
        <v>1092</v>
      </c>
      <c r="D838" s="159" t="s">
        <v>192</v>
      </c>
      <c r="E838" s="160" t="s">
        <v>1093</v>
      </c>
      <c r="F838" s="161" t="s">
        <v>1094</v>
      </c>
      <c r="G838" s="162" t="s">
        <v>334</v>
      </c>
      <c r="H838" s="163">
        <v>6</v>
      </c>
      <c r="I838" s="164">
        <v>1</v>
      </c>
      <c r="J838" s="164">
        <f>ROUND(I838*H838,2)</f>
        <v>6</v>
      </c>
      <c r="K838" s="161" t="s">
        <v>132</v>
      </c>
      <c r="L838" s="165"/>
      <c r="M838" s="166" t="s">
        <v>17</v>
      </c>
      <c r="N838" s="167" t="s">
        <v>37</v>
      </c>
      <c r="O838" s="128">
        <v>0</v>
      </c>
      <c r="P838" s="128">
        <f>O838*H838</f>
        <v>0</v>
      </c>
      <c r="Q838" s="128">
        <v>1.6E-2</v>
      </c>
      <c r="R838" s="128">
        <f>Q838*H838</f>
        <v>9.6000000000000002E-2</v>
      </c>
      <c r="S838" s="128">
        <v>0</v>
      </c>
      <c r="T838" s="129">
        <f>S838*H838</f>
        <v>0</v>
      </c>
      <c r="AR838" s="130" t="s">
        <v>345</v>
      </c>
      <c r="AT838" s="130" t="s">
        <v>192</v>
      </c>
      <c r="AU838" s="130" t="s">
        <v>76</v>
      </c>
      <c r="AY838" s="18" t="s">
        <v>126</v>
      </c>
      <c r="BE838" s="131">
        <f>IF(N838="základní",J838,0)</f>
        <v>6</v>
      </c>
      <c r="BF838" s="131">
        <f>IF(N838="snížená",J838,0)</f>
        <v>0</v>
      </c>
      <c r="BG838" s="131">
        <f>IF(N838="zákl. přenesená",J838,0)</f>
        <v>0</v>
      </c>
      <c r="BH838" s="131">
        <f>IF(N838="sníž. přenesená",J838,0)</f>
        <v>0</v>
      </c>
      <c r="BI838" s="131">
        <f>IF(N838="nulová",J838,0)</f>
        <v>0</v>
      </c>
      <c r="BJ838" s="18" t="s">
        <v>74</v>
      </c>
      <c r="BK838" s="131">
        <f>ROUND(I838*H838,2)</f>
        <v>6</v>
      </c>
      <c r="BL838" s="18" t="s">
        <v>239</v>
      </c>
      <c r="BM838" s="130" t="s">
        <v>1095</v>
      </c>
    </row>
    <row r="839" spans="2:65" s="1" customFormat="1" ht="24.2" customHeight="1" x14ac:dyDescent="0.2">
      <c r="B839" s="30"/>
      <c r="C839" s="120" t="s">
        <v>1096</v>
      </c>
      <c r="D839" s="120" t="s">
        <v>128</v>
      </c>
      <c r="E839" s="121" t="s">
        <v>1097</v>
      </c>
      <c r="F839" s="122" t="s">
        <v>1098</v>
      </c>
      <c r="G839" s="123" t="s">
        <v>334</v>
      </c>
      <c r="H839" s="124">
        <v>5</v>
      </c>
      <c r="I839" s="125">
        <v>1</v>
      </c>
      <c r="J839" s="125">
        <f>ROUND(I839*H839,2)</f>
        <v>5</v>
      </c>
      <c r="K839" s="122" t="s">
        <v>132</v>
      </c>
      <c r="L839" s="30"/>
      <c r="M839" s="126" t="s">
        <v>17</v>
      </c>
      <c r="N839" s="127" t="s">
        <v>37</v>
      </c>
      <c r="O839" s="128">
        <v>1.956</v>
      </c>
      <c r="P839" s="128">
        <f>O839*H839</f>
        <v>9.7799999999999994</v>
      </c>
      <c r="Q839" s="128">
        <v>0</v>
      </c>
      <c r="R839" s="128">
        <f>Q839*H839</f>
        <v>0</v>
      </c>
      <c r="S839" s="128">
        <v>0</v>
      </c>
      <c r="T839" s="129">
        <f>S839*H839</f>
        <v>0</v>
      </c>
      <c r="AR839" s="130" t="s">
        <v>239</v>
      </c>
      <c r="AT839" s="130" t="s">
        <v>128</v>
      </c>
      <c r="AU839" s="130" t="s">
        <v>76</v>
      </c>
      <c r="AY839" s="18" t="s">
        <v>126</v>
      </c>
      <c r="BE839" s="131">
        <f>IF(N839="základní",J839,0)</f>
        <v>5</v>
      </c>
      <c r="BF839" s="131">
        <f>IF(N839="snížená",J839,0)</f>
        <v>0</v>
      </c>
      <c r="BG839" s="131">
        <f>IF(N839="zákl. přenesená",J839,0)</f>
        <v>0</v>
      </c>
      <c r="BH839" s="131">
        <f>IF(N839="sníž. přenesená",J839,0)</f>
        <v>0</v>
      </c>
      <c r="BI839" s="131">
        <f>IF(N839="nulová",J839,0)</f>
        <v>0</v>
      </c>
      <c r="BJ839" s="18" t="s">
        <v>74</v>
      </c>
      <c r="BK839" s="131">
        <f>ROUND(I839*H839,2)</f>
        <v>5</v>
      </c>
      <c r="BL839" s="18" t="s">
        <v>239</v>
      </c>
      <c r="BM839" s="130" t="s">
        <v>1099</v>
      </c>
    </row>
    <row r="840" spans="2:65" s="1" customFormat="1" ht="11.25" x14ac:dyDescent="0.2">
      <c r="B840" s="30"/>
      <c r="D840" s="132" t="s">
        <v>135</v>
      </c>
      <c r="F840" s="133" t="s">
        <v>1100</v>
      </c>
      <c r="L840" s="30"/>
      <c r="M840" s="134"/>
      <c r="T840" s="51"/>
      <c r="AT840" s="18" t="s">
        <v>135</v>
      </c>
      <c r="AU840" s="18" t="s">
        <v>76</v>
      </c>
    </row>
    <row r="841" spans="2:65" s="1" customFormat="1" ht="16.5" customHeight="1" x14ac:dyDescent="0.2">
      <c r="B841" s="30"/>
      <c r="C841" s="159" t="s">
        <v>1101</v>
      </c>
      <c r="D841" s="159" t="s">
        <v>192</v>
      </c>
      <c r="E841" s="160" t="s">
        <v>1102</v>
      </c>
      <c r="F841" s="161" t="s">
        <v>1103</v>
      </c>
      <c r="G841" s="162" t="s">
        <v>334</v>
      </c>
      <c r="H841" s="163">
        <v>5</v>
      </c>
      <c r="I841" s="164">
        <v>1</v>
      </c>
      <c r="J841" s="164">
        <f>ROUND(I841*H841,2)</f>
        <v>5</v>
      </c>
      <c r="K841" s="161" t="s">
        <v>132</v>
      </c>
      <c r="L841" s="165"/>
      <c r="M841" s="166" t="s">
        <v>17</v>
      </c>
      <c r="N841" s="167" t="s">
        <v>37</v>
      </c>
      <c r="O841" s="128">
        <v>0</v>
      </c>
      <c r="P841" s="128">
        <f>O841*H841</f>
        <v>0</v>
      </c>
      <c r="Q841" s="128">
        <v>1.7000000000000001E-2</v>
      </c>
      <c r="R841" s="128">
        <f>Q841*H841</f>
        <v>8.5000000000000006E-2</v>
      </c>
      <c r="S841" s="128">
        <v>0</v>
      </c>
      <c r="T841" s="129">
        <f>S841*H841</f>
        <v>0</v>
      </c>
      <c r="AR841" s="130" t="s">
        <v>345</v>
      </c>
      <c r="AT841" s="130" t="s">
        <v>192</v>
      </c>
      <c r="AU841" s="130" t="s">
        <v>76</v>
      </c>
      <c r="AY841" s="18" t="s">
        <v>126</v>
      </c>
      <c r="BE841" s="131">
        <f>IF(N841="základní",J841,0)</f>
        <v>5</v>
      </c>
      <c r="BF841" s="131">
        <f>IF(N841="snížená",J841,0)</f>
        <v>0</v>
      </c>
      <c r="BG841" s="131">
        <f>IF(N841="zákl. přenesená",J841,0)</f>
        <v>0</v>
      </c>
      <c r="BH841" s="131">
        <f>IF(N841="sníž. přenesená",J841,0)</f>
        <v>0</v>
      </c>
      <c r="BI841" s="131">
        <f>IF(N841="nulová",J841,0)</f>
        <v>0</v>
      </c>
      <c r="BJ841" s="18" t="s">
        <v>74</v>
      </c>
      <c r="BK841" s="131">
        <f>ROUND(I841*H841,2)</f>
        <v>5</v>
      </c>
      <c r="BL841" s="18" t="s">
        <v>239</v>
      </c>
      <c r="BM841" s="130" t="s">
        <v>1104</v>
      </c>
    </row>
    <row r="842" spans="2:65" s="1" customFormat="1" ht="16.5" customHeight="1" x14ac:dyDescent="0.2">
      <c r="B842" s="30"/>
      <c r="C842" s="120" t="s">
        <v>1105</v>
      </c>
      <c r="D842" s="120" t="s">
        <v>128</v>
      </c>
      <c r="E842" s="121" t="s">
        <v>1106</v>
      </c>
      <c r="F842" s="122" t="s">
        <v>1107</v>
      </c>
      <c r="G842" s="123" t="s">
        <v>334</v>
      </c>
      <c r="H842" s="124">
        <v>8</v>
      </c>
      <c r="I842" s="125">
        <v>1</v>
      </c>
      <c r="J842" s="125">
        <f>ROUND(I842*H842,2)</f>
        <v>8</v>
      </c>
      <c r="K842" s="122" t="s">
        <v>132</v>
      </c>
      <c r="L842" s="30"/>
      <c r="M842" s="126" t="s">
        <v>17</v>
      </c>
      <c r="N842" s="127" t="s">
        <v>37</v>
      </c>
      <c r="O842" s="128">
        <v>0.33500000000000002</v>
      </c>
      <c r="P842" s="128">
        <f>O842*H842</f>
        <v>2.68</v>
      </c>
      <c r="Q842" s="128">
        <v>0</v>
      </c>
      <c r="R842" s="128">
        <f>Q842*H842</f>
        <v>0</v>
      </c>
      <c r="S842" s="128">
        <v>0</v>
      </c>
      <c r="T842" s="129">
        <f>S842*H842</f>
        <v>0</v>
      </c>
      <c r="AR842" s="130" t="s">
        <v>239</v>
      </c>
      <c r="AT842" s="130" t="s">
        <v>128</v>
      </c>
      <c r="AU842" s="130" t="s">
        <v>76</v>
      </c>
      <c r="AY842" s="18" t="s">
        <v>126</v>
      </c>
      <c r="BE842" s="131">
        <f>IF(N842="základní",J842,0)</f>
        <v>8</v>
      </c>
      <c r="BF842" s="131">
        <f>IF(N842="snížená",J842,0)</f>
        <v>0</v>
      </c>
      <c r="BG842" s="131">
        <f>IF(N842="zákl. přenesená",J842,0)</f>
        <v>0</v>
      </c>
      <c r="BH842" s="131">
        <f>IF(N842="sníž. přenesená",J842,0)</f>
        <v>0</v>
      </c>
      <c r="BI842" s="131">
        <f>IF(N842="nulová",J842,0)</f>
        <v>0</v>
      </c>
      <c r="BJ842" s="18" t="s">
        <v>74</v>
      </c>
      <c r="BK842" s="131">
        <f>ROUND(I842*H842,2)</f>
        <v>8</v>
      </c>
      <c r="BL842" s="18" t="s">
        <v>239</v>
      </c>
      <c r="BM842" s="130" t="s">
        <v>1108</v>
      </c>
    </row>
    <row r="843" spans="2:65" s="1" customFormat="1" ht="11.25" x14ac:dyDescent="0.2">
      <c r="B843" s="30"/>
      <c r="D843" s="132" t="s">
        <v>135</v>
      </c>
      <c r="F843" s="133" t="s">
        <v>1109</v>
      </c>
      <c r="L843" s="30"/>
      <c r="M843" s="134"/>
      <c r="T843" s="51"/>
      <c r="AT843" s="18" t="s">
        <v>135</v>
      </c>
      <c r="AU843" s="18" t="s">
        <v>76</v>
      </c>
    </row>
    <row r="844" spans="2:65" s="1" customFormat="1" ht="16.5" customHeight="1" x14ac:dyDescent="0.2">
      <c r="B844" s="30"/>
      <c r="C844" s="159" t="s">
        <v>1110</v>
      </c>
      <c r="D844" s="159" t="s">
        <v>192</v>
      </c>
      <c r="E844" s="160" t="s">
        <v>1111</v>
      </c>
      <c r="F844" s="161" t="s">
        <v>1112</v>
      </c>
      <c r="G844" s="162" t="s">
        <v>334</v>
      </c>
      <c r="H844" s="163">
        <v>8</v>
      </c>
      <c r="I844" s="164">
        <v>1</v>
      </c>
      <c r="J844" s="164">
        <f>ROUND(I844*H844,2)</f>
        <v>8</v>
      </c>
      <c r="K844" s="161" t="s">
        <v>132</v>
      </c>
      <c r="L844" s="165"/>
      <c r="M844" s="166" t="s">
        <v>17</v>
      </c>
      <c r="N844" s="167" t="s">
        <v>37</v>
      </c>
      <c r="O844" s="128">
        <v>0</v>
      </c>
      <c r="P844" s="128">
        <f>O844*H844</f>
        <v>0</v>
      </c>
      <c r="Q844" s="128">
        <v>2.2000000000000001E-3</v>
      </c>
      <c r="R844" s="128">
        <f>Q844*H844</f>
        <v>1.7600000000000001E-2</v>
      </c>
      <c r="S844" s="128">
        <v>0</v>
      </c>
      <c r="T844" s="129">
        <f>S844*H844</f>
        <v>0</v>
      </c>
      <c r="AR844" s="130" t="s">
        <v>345</v>
      </c>
      <c r="AT844" s="130" t="s">
        <v>192</v>
      </c>
      <c r="AU844" s="130" t="s">
        <v>76</v>
      </c>
      <c r="AY844" s="18" t="s">
        <v>126</v>
      </c>
      <c r="BE844" s="131">
        <f>IF(N844="základní",J844,0)</f>
        <v>8</v>
      </c>
      <c r="BF844" s="131">
        <f>IF(N844="snížená",J844,0)</f>
        <v>0</v>
      </c>
      <c r="BG844" s="131">
        <f>IF(N844="zákl. přenesená",J844,0)</f>
        <v>0</v>
      </c>
      <c r="BH844" s="131">
        <f>IF(N844="sníž. přenesená",J844,0)</f>
        <v>0</v>
      </c>
      <c r="BI844" s="131">
        <f>IF(N844="nulová",J844,0)</f>
        <v>0</v>
      </c>
      <c r="BJ844" s="18" t="s">
        <v>74</v>
      </c>
      <c r="BK844" s="131">
        <f>ROUND(I844*H844,2)</f>
        <v>8</v>
      </c>
      <c r="BL844" s="18" t="s">
        <v>239</v>
      </c>
      <c r="BM844" s="130" t="s">
        <v>1113</v>
      </c>
    </row>
    <row r="845" spans="2:65" s="1" customFormat="1" ht="16.5" customHeight="1" x14ac:dyDescent="0.2">
      <c r="B845" s="30"/>
      <c r="C845" s="120" t="s">
        <v>1114</v>
      </c>
      <c r="D845" s="120" t="s">
        <v>128</v>
      </c>
      <c r="E845" s="121" t="s">
        <v>1115</v>
      </c>
      <c r="F845" s="122" t="s">
        <v>1116</v>
      </c>
      <c r="G845" s="123" t="s">
        <v>334</v>
      </c>
      <c r="H845" s="124">
        <v>4</v>
      </c>
      <c r="I845" s="125">
        <v>1</v>
      </c>
      <c r="J845" s="125">
        <f>ROUND(I845*H845,2)</f>
        <v>4</v>
      </c>
      <c r="K845" s="122" t="s">
        <v>132</v>
      </c>
      <c r="L845" s="30"/>
      <c r="M845" s="126" t="s">
        <v>17</v>
      </c>
      <c r="N845" s="127" t="s">
        <v>37</v>
      </c>
      <c r="O845" s="128">
        <v>0.379</v>
      </c>
      <c r="P845" s="128">
        <f>O845*H845</f>
        <v>1.516</v>
      </c>
      <c r="Q845" s="128">
        <v>0</v>
      </c>
      <c r="R845" s="128">
        <f>Q845*H845</f>
        <v>0</v>
      </c>
      <c r="S845" s="128">
        <v>0</v>
      </c>
      <c r="T845" s="129">
        <f>S845*H845</f>
        <v>0</v>
      </c>
      <c r="AR845" s="130" t="s">
        <v>239</v>
      </c>
      <c r="AT845" s="130" t="s">
        <v>128</v>
      </c>
      <c r="AU845" s="130" t="s">
        <v>76</v>
      </c>
      <c r="AY845" s="18" t="s">
        <v>126</v>
      </c>
      <c r="BE845" s="131">
        <f>IF(N845="základní",J845,0)</f>
        <v>4</v>
      </c>
      <c r="BF845" s="131">
        <f>IF(N845="snížená",J845,0)</f>
        <v>0</v>
      </c>
      <c r="BG845" s="131">
        <f>IF(N845="zákl. přenesená",J845,0)</f>
        <v>0</v>
      </c>
      <c r="BH845" s="131">
        <f>IF(N845="sníž. přenesená",J845,0)</f>
        <v>0</v>
      </c>
      <c r="BI845" s="131">
        <f>IF(N845="nulová",J845,0)</f>
        <v>0</v>
      </c>
      <c r="BJ845" s="18" t="s">
        <v>74</v>
      </c>
      <c r="BK845" s="131">
        <f>ROUND(I845*H845,2)</f>
        <v>4</v>
      </c>
      <c r="BL845" s="18" t="s">
        <v>239</v>
      </c>
      <c r="BM845" s="130" t="s">
        <v>1117</v>
      </c>
    </row>
    <row r="846" spans="2:65" s="1" customFormat="1" ht="11.25" x14ac:dyDescent="0.2">
      <c r="B846" s="30"/>
      <c r="D846" s="132" t="s">
        <v>135</v>
      </c>
      <c r="F846" s="133" t="s">
        <v>1118</v>
      </c>
      <c r="L846" s="30"/>
      <c r="M846" s="134"/>
      <c r="T846" s="51"/>
      <c r="AT846" s="18" t="s">
        <v>135</v>
      </c>
      <c r="AU846" s="18" t="s">
        <v>76</v>
      </c>
    </row>
    <row r="847" spans="2:65" s="1" customFormat="1" ht="16.5" customHeight="1" x14ac:dyDescent="0.2">
      <c r="B847" s="30"/>
      <c r="C847" s="159" t="s">
        <v>1119</v>
      </c>
      <c r="D847" s="159" t="s">
        <v>192</v>
      </c>
      <c r="E847" s="160" t="s">
        <v>1120</v>
      </c>
      <c r="F847" s="161" t="s">
        <v>1121</v>
      </c>
      <c r="G847" s="162" t="s">
        <v>334</v>
      </c>
      <c r="H847" s="163">
        <v>4</v>
      </c>
      <c r="I847" s="164">
        <v>1</v>
      </c>
      <c r="J847" s="164">
        <f>ROUND(I847*H847,2)</f>
        <v>4</v>
      </c>
      <c r="K847" s="161" t="s">
        <v>132</v>
      </c>
      <c r="L847" s="165"/>
      <c r="M847" s="166" t="s">
        <v>17</v>
      </c>
      <c r="N847" s="167" t="s">
        <v>37</v>
      </c>
      <c r="O847" s="128">
        <v>0</v>
      </c>
      <c r="P847" s="128">
        <f>O847*H847</f>
        <v>0</v>
      </c>
      <c r="Q847" s="128">
        <v>2.2000000000000001E-3</v>
      </c>
      <c r="R847" s="128">
        <f>Q847*H847</f>
        <v>8.8000000000000005E-3</v>
      </c>
      <c r="S847" s="128">
        <v>0</v>
      </c>
      <c r="T847" s="129">
        <f>S847*H847</f>
        <v>0</v>
      </c>
      <c r="AR847" s="130" t="s">
        <v>345</v>
      </c>
      <c r="AT847" s="130" t="s">
        <v>192</v>
      </c>
      <c r="AU847" s="130" t="s">
        <v>76</v>
      </c>
      <c r="AY847" s="18" t="s">
        <v>126</v>
      </c>
      <c r="BE847" s="131">
        <f>IF(N847="základní",J847,0)</f>
        <v>4</v>
      </c>
      <c r="BF847" s="131">
        <f>IF(N847="snížená",J847,0)</f>
        <v>0</v>
      </c>
      <c r="BG847" s="131">
        <f>IF(N847="zákl. přenesená",J847,0)</f>
        <v>0</v>
      </c>
      <c r="BH847" s="131">
        <f>IF(N847="sníž. přenesená",J847,0)</f>
        <v>0</v>
      </c>
      <c r="BI847" s="131">
        <f>IF(N847="nulová",J847,0)</f>
        <v>0</v>
      </c>
      <c r="BJ847" s="18" t="s">
        <v>74</v>
      </c>
      <c r="BK847" s="131">
        <f>ROUND(I847*H847,2)</f>
        <v>4</v>
      </c>
      <c r="BL847" s="18" t="s">
        <v>239</v>
      </c>
      <c r="BM847" s="130" t="s">
        <v>1122</v>
      </c>
    </row>
    <row r="848" spans="2:65" s="1" customFormat="1" ht="24.2" customHeight="1" x14ac:dyDescent="0.2">
      <c r="B848" s="30"/>
      <c r="C848" s="120" t="s">
        <v>1123</v>
      </c>
      <c r="D848" s="120" t="s">
        <v>128</v>
      </c>
      <c r="E848" s="121" t="s">
        <v>1124</v>
      </c>
      <c r="F848" s="122" t="s">
        <v>1125</v>
      </c>
      <c r="G848" s="123" t="s">
        <v>684</v>
      </c>
      <c r="H848" s="124">
        <v>1</v>
      </c>
      <c r="I848" s="125">
        <v>1</v>
      </c>
      <c r="J848" s="125">
        <f>ROUND(I848*H848,2)</f>
        <v>1</v>
      </c>
      <c r="K848" s="122" t="s">
        <v>132</v>
      </c>
      <c r="L848" s="30"/>
      <c r="M848" s="126" t="s">
        <v>17</v>
      </c>
      <c r="N848" s="127" t="s">
        <v>37</v>
      </c>
      <c r="O848" s="128">
        <v>0</v>
      </c>
      <c r="P848" s="128">
        <f>O848*H848</f>
        <v>0</v>
      </c>
      <c r="Q848" s="128">
        <v>0</v>
      </c>
      <c r="R848" s="128">
        <f>Q848*H848</f>
        <v>0</v>
      </c>
      <c r="S848" s="128">
        <v>0</v>
      </c>
      <c r="T848" s="129">
        <f>S848*H848</f>
        <v>0</v>
      </c>
      <c r="AR848" s="130" t="s">
        <v>239</v>
      </c>
      <c r="AT848" s="130" t="s">
        <v>128</v>
      </c>
      <c r="AU848" s="130" t="s">
        <v>76</v>
      </c>
      <c r="AY848" s="18" t="s">
        <v>126</v>
      </c>
      <c r="BE848" s="131">
        <f>IF(N848="základní",J848,0)</f>
        <v>1</v>
      </c>
      <c r="BF848" s="131">
        <f>IF(N848="snížená",J848,0)</f>
        <v>0</v>
      </c>
      <c r="BG848" s="131">
        <f>IF(N848="zákl. přenesená",J848,0)</f>
        <v>0</v>
      </c>
      <c r="BH848" s="131">
        <f>IF(N848="sníž. přenesená",J848,0)</f>
        <v>0</v>
      </c>
      <c r="BI848" s="131">
        <f>IF(N848="nulová",J848,0)</f>
        <v>0</v>
      </c>
      <c r="BJ848" s="18" t="s">
        <v>74</v>
      </c>
      <c r="BK848" s="131">
        <f>ROUND(I848*H848,2)</f>
        <v>1</v>
      </c>
      <c r="BL848" s="18" t="s">
        <v>239</v>
      </c>
      <c r="BM848" s="130" t="s">
        <v>1126</v>
      </c>
    </row>
    <row r="849" spans="2:65" s="1" customFormat="1" ht="11.25" x14ac:dyDescent="0.2">
      <c r="B849" s="30"/>
      <c r="D849" s="132" t="s">
        <v>135</v>
      </c>
      <c r="F849" s="133" t="s">
        <v>1127</v>
      </c>
      <c r="L849" s="30"/>
      <c r="M849" s="134"/>
      <c r="T849" s="51"/>
      <c r="AT849" s="18" t="s">
        <v>135</v>
      </c>
      <c r="AU849" s="18" t="s">
        <v>76</v>
      </c>
    </row>
    <row r="850" spans="2:65" s="11" customFormat="1" ht="22.9" customHeight="1" x14ac:dyDescent="0.2">
      <c r="B850" s="109"/>
      <c r="D850" s="110" t="s">
        <v>65</v>
      </c>
      <c r="E850" s="118" t="s">
        <v>1128</v>
      </c>
      <c r="F850" s="118" t="s">
        <v>1129</v>
      </c>
      <c r="J850" s="119">
        <f>BK850</f>
        <v>655.27</v>
      </c>
      <c r="L850" s="109"/>
      <c r="M850" s="113"/>
      <c r="P850" s="114">
        <f>SUM(P851:P924)</f>
        <v>69.497481999999991</v>
      </c>
      <c r="R850" s="114">
        <f>SUM(R851:R924)</f>
        <v>2.1354558499999996</v>
      </c>
      <c r="T850" s="115">
        <f>SUM(T851:T924)</f>
        <v>0</v>
      </c>
      <c r="AR850" s="110" t="s">
        <v>76</v>
      </c>
      <c r="AT850" s="116" t="s">
        <v>65</v>
      </c>
      <c r="AU850" s="116" t="s">
        <v>74</v>
      </c>
      <c r="AY850" s="110" t="s">
        <v>126</v>
      </c>
      <c r="BK850" s="117">
        <f>SUM(BK851:BK924)</f>
        <v>655.27</v>
      </c>
    </row>
    <row r="851" spans="2:65" s="1" customFormat="1" ht="16.5" customHeight="1" x14ac:dyDescent="0.2">
      <c r="B851" s="30"/>
      <c r="C851" s="120" t="s">
        <v>1130</v>
      </c>
      <c r="D851" s="120" t="s">
        <v>128</v>
      </c>
      <c r="E851" s="121" t="s">
        <v>1131</v>
      </c>
      <c r="F851" s="122" t="s">
        <v>1132</v>
      </c>
      <c r="G851" s="123" t="s">
        <v>131</v>
      </c>
      <c r="H851" s="124">
        <v>73.908000000000001</v>
      </c>
      <c r="I851" s="125">
        <v>1</v>
      </c>
      <c r="J851" s="125">
        <f>ROUND(I851*H851,2)</f>
        <v>73.91</v>
      </c>
      <c r="K851" s="122" t="s">
        <v>132</v>
      </c>
      <c r="L851" s="30"/>
      <c r="M851" s="126" t="s">
        <v>17</v>
      </c>
      <c r="N851" s="127" t="s">
        <v>37</v>
      </c>
      <c r="O851" s="128">
        <v>4.3999999999999997E-2</v>
      </c>
      <c r="P851" s="128">
        <f>O851*H851</f>
        <v>3.2519519999999997</v>
      </c>
      <c r="Q851" s="128">
        <v>2.9999999999999997E-4</v>
      </c>
      <c r="R851" s="128">
        <f>Q851*H851</f>
        <v>2.2172399999999998E-2</v>
      </c>
      <c r="S851" s="128">
        <v>0</v>
      </c>
      <c r="T851" s="129">
        <f>S851*H851</f>
        <v>0</v>
      </c>
      <c r="AR851" s="130" t="s">
        <v>239</v>
      </c>
      <c r="AT851" s="130" t="s">
        <v>128</v>
      </c>
      <c r="AU851" s="130" t="s">
        <v>76</v>
      </c>
      <c r="AY851" s="18" t="s">
        <v>126</v>
      </c>
      <c r="BE851" s="131">
        <f>IF(N851="základní",J851,0)</f>
        <v>73.91</v>
      </c>
      <c r="BF851" s="131">
        <f>IF(N851="snížená",J851,0)</f>
        <v>0</v>
      </c>
      <c r="BG851" s="131">
        <f>IF(N851="zákl. přenesená",J851,0)</f>
        <v>0</v>
      </c>
      <c r="BH851" s="131">
        <f>IF(N851="sníž. přenesená",J851,0)</f>
        <v>0</v>
      </c>
      <c r="BI851" s="131">
        <f>IF(N851="nulová",J851,0)</f>
        <v>0</v>
      </c>
      <c r="BJ851" s="18" t="s">
        <v>74</v>
      </c>
      <c r="BK851" s="131">
        <f>ROUND(I851*H851,2)</f>
        <v>73.91</v>
      </c>
      <c r="BL851" s="18" t="s">
        <v>239</v>
      </c>
      <c r="BM851" s="130" t="s">
        <v>1133</v>
      </c>
    </row>
    <row r="852" spans="2:65" s="1" customFormat="1" ht="11.25" x14ac:dyDescent="0.2">
      <c r="B852" s="30"/>
      <c r="D852" s="132" t="s">
        <v>135</v>
      </c>
      <c r="F852" s="133" t="s">
        <v>1134</v>
      </c>
      <c r="L852" s="30"/>
      <c r="M852" s="134"/>
      <c r="T852" s="51"/>
      <c r="AT852" s="18" t="s">
        <v>135</v>
      </c>
      <c r="AU852" s="18" t="s">
        <v>76</v>
      </c>
    </row>
    <row r="853" spans="2:65" s="12" customFormat="1" ht="11.25" x14ac:dyDescent="0.2">
      <c r="B853" s="135"/>
      <c r="D853" s="136" t="s">
        <v>137</v>
      </c>
      <c r="E853" s="137" t="s">
        <v>17</v>
      </c>
      <c r="F853" s="138" t="s">
        <v>301</v>
      </c>
      <c r="H853" s="137" t="s">
        <v>17</v>
      </c>
      <c r="L853" s="135"/>
      <c r="M853" s="139"/>
      <c r="T853" s="140"/>
      <c r="AT853" s="137" t="s">
        <v>137</v>
      </c>
      <c r="AU853" s="137" t="s">
        <v>76</v>
      </c>
      <c r="AV853" s="12" t="s">
        <v>74</v>
      </c>
      <c r="AW853" s="12" t="s">
        <v>28</v>
      </c>
      <c r="AX853" s="12" t="s">
        <v>66</v>
      </c>
      <c r="AY853" s="137" t="s">
        <v>126</v>
      </c>
    </row>
    <row r="854" spans="2:65" s="13" customFormat="1" ht="11.25" x14ac:dyDescent="0.2">
      <c r="B854" s="141"/>
      <c r="D854" s="136" t="s">
        <v>137</v>
      </c>
      <c r="E854" s="142" t="s">
        <v>17</v>
      </c>
      <c r="F854" s="143" t="s">
        <v>400</v>
      </c>
      <c r="H854" s="144">
        <v>4.5</v>
      </c>
      <c r="L854" s="141"/>
      <c r="M854" s="145"/>
      <c r="T854" s="146"/>
      <c r="AT854" s="142" t="s">
        <v>137</v>
      </c>
      <c r="AU854" s="142" t="s">
        <v>76</v>
      </c>
      <c r="AV854" s="13" t="s">
        <v>76</v>
      </c>
      <c r="AW854" s="13" t="s">
        <v>28</v>
      </c>
      <c r="AX854" s="13" t="s">
        <v>66</v>
      </c>
      <c r="AY854" s="142" t="s">
        <v>126</v>
      </c>
    </row>
    <row r="855" spans="2:65" s="13" customFormat="1" ht="11.25" x14ac:dyDescent="0.2">
      <c r="B855" s="141"/>
      <c r="D855" s="136" t="s">
        <v>137</v>
      </c>
      <c r="E855" s="142" t="s">
        <v>17</v>
      </c>
      <c r="F855" s="143" t="s">
        <v>549</v>
      </c>
      <c r="H855" s="144">
        <v>0.1</v>
      </c>
      <c r="L855" s="141"/>
      <c r="M855" s="145"/>
      <c r="T855" s="146"/>
      <c r="AT855" s="142" t="s">
        <v>137</v>
      </c>
      <c r="AU855" s="142" t="s">
        <v>76</v>
      </c>
      <c r="AV855" s="13" t="s">
        <v>76</v>
      </c>
      <c r="AW855" s="13" t="s">
        <v>28</v>
      </c>
      <c r="AX855" s="13" t="s">
        <v>66</v>
      </c>
      <c r="AY855" s="142" t="s">
        <v>126</v>
      </c>
    </row>
    <row r="856" spans="2:65" s="13" customFormat="1" ht="11.25" x14ac:dyDescent="0.2">
      <c r="B856" s="141"/>
      <c r="D856" s="136" t="s">
        <v>137</v>
      </c>
      <c r="E856" s="142" t="s">
        <v>17</v>
      </c>
      <c r="F856" s="143" t="s">
        <v>408</v>
      </c>
      <c r="H856" s="144">
        <v>3.87</v>
      </c>
      <c r="L856" s="141"/>
      <c r="M856" s="145"/>
      <c r="T856" s="146"/>
      <c r="AT856" s="142" t="s">
        <v>137</v>
      </c>
      <c r="AU856" s="142" t="s">
        <v>76</v>
      </c>
      <c r="AV856" s="13" t="s">
        <v>76</v>
      </c>
      <c r="AW856" s="13" t="s">
        <v>28</v>
      </c>
      <c r="AX856" s="13" t="s">
        <v>66</v>
      </c>
      <c r="AY856" s="142" t="s">
        <v>126</v>
      </c>
    </row>
    <row r="857" spans="2:65" s="13" customFormat="1" ht="11.25" x14ac:dyDescent="0.2">
      <c r="B857" s="141"/>
      <c r="D857" s="136" t="s">
        <v>137</v>
      </c>
      <c r="E857" s="142" t="s">
        <v>17</v>
      </c>
      <c r="F857" s="143" t="s">
        <v>549</v>
      </c>
      <c r="H857" s="144">
        <v>0.1</v>
      </c>
      <c r="L857" s="141"/>
      <c r="M857" s="145"/>
      <c r="T857" s="146"/>
      <c r="AT857" s="142" t="s">
        <v>137</v>
      </c>
      <c r="AU857" s="142" t="s">
        <v>76</v>
      </c>
      <c r="AV857" s="13" t="s">
        <v>76</v>
      </c>
      <c r="AW857" s="13" t="s">
        <v>28</v>
      </c>
      <c r="AX857" s="13" t="s">
        <v>66</v>
      </c>
      <c r="AY857" s="142" t="s">
        <v>126</v>
      </c>
    </row>
    <row r="858" spans="2:65" s="13" customFormat="1" ht="11.25" x14ac:dyDescent="0.2">
      <c r="B858" s="141"/>
      <c r="D858" s="136" t="s">
        <v>137</v>
      </c>
      <c r="E858" s="142" t="s">
        <v>17</v>
      </c>
      <c r="F858" s="143" t="s">
        <v>403</v>
      </c>
      <c r="H858" s="144">
        <v>13.725</v>
      </c>
      <c r="L858" s="141"/>
      <c r="M858" s="145"/>
      <c r="T858" s="146"/>
      <c r="AT858" s="142" t="s">
        <v>137</v>
      </c>
      <c r="AU858" s="142" t="s">
        <v>76</v>
      </c>
      <c r="AV858" s="13" t="s">
        <v>76</v>
      </c>
      <c r="AW858" s="13" t="s">
        <v>28</v>
      </c>
      <c r="AX858" s="13" t="s">
        <v>66</v>
      </c>
      <c r="AY858" s="142" t="s">
        <v>126</v>
      </c>
    </row>
    <row r="859" spans="2:65" s="13" customFormat="1" ht="11.25" x14ac:dyDescent="0.2">
      <c r="B859" s="141"/>
      <c r="D859" s="136" t="s">
        <v>137</v>
      </c>
      <c r="E859" s="142" t="s">
        <v>17</v>
      </c>
      <c r="F859" s="143" t="s">
        <v>1135</v>
      </c>
      <c r="H859" s="144">
        <v>0.435</v>
      </c>
      <c r="L859" s="141"/>
      <c r="M859" s="145"/>
      <c r="T859" s="146"/>
      <c r="AT859" s="142" t="s">
        <v>137</v>
      </c>
      <c r="AU859" s="142" t="s">
        <v>76</v>
      </c>
      <c r="AV859" s="13" t="s">
        <v>76</v>
      </c>
      <c r="AW859" s="13" t="s">
        <v>28</v>
      </c>
      <c r="AX859" s="13" t="s">
        <v>66</v>
      </c>
      <c r="AY859" s="142" t="s">
        <v>126</v>
      </c>
    </row>
    <row r="860" spans="2:65" s="13" customFormat="1" ht="11.25" x14ac:dyDescent="0.2">
      <c r="B860" s="141"/>
      <c r="D860" s="136" t="s">
        <v>137</v>
      </c>
      <c r="E860" s="142" t="s">
        <v>17</v>
      </c>
      <c r="F860" s="143" t="s">
        <v>549</v>
      </c>
      <c r="H860" s="144">
        <v>0.1</v>
      </c>
      <c r="L860" s="141"/>
      <c r="M860" s="145"/>
      <c r="T860" s="146"/>
      <c r="AT860" s="142" t="s">
        <v>137</v>
      </c>
      <c r="AU860" s="142" t="s">
        <v>76</v>
      </c>
      <c r="AV860" s="13" t="s">
        <v>76</v>
      </c>
      <c r="AW860" s="13" t="s">
        <v>28</v>
      </c>
      <c r="AX860" s="13" t="s">
        <v>66</v>
      </c>
      <c r="AY860" s="142" t="s">
        <v>126</v>
      </c>
    </row>
    <row r="861" spans="2:65" s="13" customFormat="1" ht="11.25" x14ac:dyDescent="0.2">
      <c r="B861" s="141"/>
      <c r="D861" s="136" t="s">
        <v>137</v>
      </c>
      <c r="E861" s="142" t="s">
        <v>17</v>
      </c>
      <c r="F861" s="143" t="s">
        <v>550</v>
      </c>
      <c r="H861" s="144">
        <v>0.25</v>
      </c>
      <c r="L861" s="141"/>
      <c r="M861" s="145"/>
      <c r="T861" s="146"/>
      <c r="AT861" s="142" t="s">
        <v>137</v>
      </c>
      <c r="AU861" s="142" t="s">
        <v>76</v>
      </c>
      <c r="AV861" s="13" t="s">
        <v>76</v>
      </c>
      <c r="AW861" s="13" t="s">
        <v>28</v>
      </c>
      <c r="AX861" s="13" t="s">
        <v>66</v>
      </c>
      <c r="AY861" s="142" t="s">
        <v>126</v>
      </c>
    </row>
    <row r="862" spans="2:65" s="13" customFormat="1" ht="11.25" x14ac:dyDescent="0.2">
      <c r="B862" s="141"/>
      <c r="D862" s="136" t="s">
        <v>137</v>
      </c>
      <c r="E862" s="142" t="s">
        <v>17</v>
      </c>
      <c r="F862" s="143" t="s">
        <v>404</v>
      </c>
      <c r="H862" s="144">
        <v>7.0730000000000004</v>
      </c>
      <c r="L862" s="141"/>
      <c r="M862" s="145"/>
      <c r="T862" s="146"/>
      <c r="AT862" s="142" t="s">
        <v>137</v>
      </c>
      <c r="AU862" s="142" t="s">
        <v>76</v>
      </c>
      <c r="AV862" s="13" t="s">
        <v>76</v>
      </c>
      <c r="AW862" s="13" t="s">
        <v>28</v>
      </c>
      <c r="AX862" s="13" t="s">
        <v>66</v>
      </c>
      <c r="AY862" s="142" t="s">
        <v>126</v>
      </c>
    </row>
    <row r="863" spans="2:65" s="13" customFormat="1" ht="11.25" x14ac:dyDescent="0.2">
      <c r="B863" s="141"/>
      <c r="D863" s="136" t="s">
        <v>137</v>
      </c>
      <c r="E863" s="142" t="s">
        <v>17</v>
      </c>
      <c r="F863" s="143" t="s">
        <v>405</v>
      </c>
      <c r="H863" s="144">
        <v>3.42</v>
      </c>
      <c r="L863" s="141"/>
      <c r="M863" s="145"/>
      <c r="T863" s="146"/>
      <c r="AT863" s="142" t="s">
        <v>137</v>
      </c>
      <c r="AU863" s="142" t="s">
        <v>76</v>
      </c>
      <c r="AV863" s="13" t="s">
        <v>76</v>
      </c>
      <c r="AW863" s="13" t="s">
        <v>28</v>
      </c>
      <c r="AX863" s="13" t="s">
        <v>66</v>
      </c>
      <c r="AY863" s="142" t="s">
        <v>126</v>
      </c>
    </row>
    <row r="864" spans="2:65" s="13" customFormat="1" ht="11.25" x14ac:dyDescent="0.2">
      <c r="B864" s="141"/>
      <c r="D864" s="136" t="s">
        <v>137</v>
      </c>
      <c r="E864" s="142" t="s">
        <v>17</v>
      </c>
      <c r="F864" s="143" t="s">
        <v>549</v>
      </c>
      <c r="H864" s="144">
        <v>0.1</v>
      </c>
      <c r="L864" s="141"/>
      <c r="M864" s="145"/>
      <c r="T864" s="146"/>
      <c r="AT864" s="142" t="s">
        <v>137</v>
      </c>
      <c r="AU864" s="142" t="s">
        <v>76</v>
      </c>
      <c r="AV864" s="13" t="s">
        <v>76</v>
      </c>
      <c r="AW864" s="13" t="s">
        <v>28</v>
      </c>
      <c r="AX864" s="13" t="s">
        <v>66</v>
      </c>
      <c r="AY864" s="142" t="s">
        <v>126</v>
      </c>
    </row>
    <row r="865" spans="2:51" s="13" customFormat="1" ht="11.25" x14ac:dyDescent="0.2">
      <c r="B865" s="141"/>
      <c r="D865" s="136" t="s">
        <v>137</v>
      </c>
      <c r="E865" s="142" t="s">
        <v>17</v>
      </c>
      <c r="F865" s="143" t="s">
        <v>406</v>
      </c>
      <c r="H865" s="144">
        <v>4.1399999999999997</v>
      </c>
      <c r="L865" s="141"/>
      <c r="M865" s="145"/>
      <c r="T865" s="146"/>
      <c r="AT865" s="142" t="s">
        <v>137</v>
      </c>
      <c r="AU865" s="142" t="s">
        <v>76</v>
      </c>
      <c r="AV865" s="13" t="s">
        <v>76</v>
      </c>
      <c r="AW865" s="13" t="s">
        <v>28</v>
      </c>
      <c r="AX865" s="13" t="s">
        <v>66</v>
      </c>
      <c r="AY865" s="142" t="s">
        <v>126</v>
      </c>
    </row>
    <row r="866" spans="2:51" s="13" customFormat="1" ht="11.25" x14ac:dyDescent="0.2">
      <c r="B866" s="141"/>
      <c r="D866" s="136" t="s">
        <v>137</v>
      </c>
      <c r="E866" s="142" t="s">
        <v>17</v>
      </c>
      <c r="F866" s="143" t="s">
        <v>1135</v>
      </c>
      <c r="H866" s="144">
        <v>0.435</v>
      </c>
      <c r="L866" s="141"/>
      <c r="M866" s="145"/>
      <c r="T866" s="146"/>
      <c r="AT866" s="142" t="s">
        <v>137</v>
      </c>
      <c r="AU866" s="142" t="s">
        <v>76</v>
      </c>
      <c r="AV866" s="13" t="s">
        <v>76</v>
      </c>
      <c r="AW866" s="13" t="s">
        <v>28</v>
      </c>
      <c r="AX866" s="13" t="s">
        <v>66</v>
      </c>
      <c r="AY866" s="142" t="s">
        <v>126</v>
      </c>
    </row>
    <row r="867" spans="2:51" s="14" customFormat="1" ht="11.25" x14ac:dyDescent="0.2">
      <c r="B867" s="147"/>
      <c r="D867" s="136" t="s">
        <v>137</v>
      </c>
      <c r="E867" s="148" t="s">
        <v>17</v>
      </c>
      <c r="F867" s="149" t="s">
        <v>154</v>
      </c>
      <c r="H867" s="150">
        <v>38.248000000000005</v>
      </c>
      <c r="L867" s="147"/>
      <c r="M867" s="151"/>
      <c r="T867" s="152"/>
      <c r="AT867" s="148" t="s">
        <v>137</v>
      </c>
      <c r="AU867" s="148" t="s">
        <v>76</v>
      </c>
      <c r="AV867" s="14" t="s">
        <v>146</v>
      </c>
      <c r="AW867" s="14" t="s">
        <v>28</v>
      </c>
      <c r="AX867" s="14" t="s">
        <v>66</v>
      </c>
      <c r="AY867" s="148" t="s">
        <v>126</v>
      </c>
    </row>
    <row r="868" spans="2:51" s="12" customFormat="1" ht="11.25" x14ac:dyDescent="0.2">
      <c r="B868" s="135"/>
      <c r="D868" s="136" t="s">
        <v>137</v>
      </c>
      <c r="E868" s="137" t="s">
        <v>17</v>
      </c>
      <c r="F868" s="138" t="s">
        <v>304</v>
      </c>
      <c r="H868" s="137" t="s">
        <v>17</v>
      </c>
      <c r="L868" s="135"/>
      <c r="M868" s="139"/>
      <c r="T868" s="140"/>
      <c r="AT868" s="137" t="s">
        <v>137</v>
      </c>
      <c r="AU868" s="137" t="s">
        <v>76</v>
      </c>
      <c r="AV868" s="12" t="s">
        <v>74</v>
      </c>
      <c r="AW868" s="12" t="s">
        <v>28</v>
      </c>
      <c r="AX868" s="12" t="s">
        <v>66</v>
      </c>
      <c r="AY868" s="137" t="s">
        <v>126</v>
      </c>
    </row>
    <row r="869" spans="2:51" s="13" customFormat="1" ht="11.25" x14ac:dyDescent="0.2">
      <c r="B869" s="141"/>
      <c r="D869" s="136" t="s">
        <v>137</v>
      </c>
      <c r="E869" s="142" t="s">
        <v>17</v>
      </c>
      <c r="F869" s="143" t="s">
        <v>556</v>
      </c>
      <c r="H869" s="144">
        <v>7.2450000000000001</v>
      </c>
      <c r="L869" s="141"/>
      <c r="M869" s="145"/>
      <c r="T869" s="146"/>
      <c r="AT869" s="142" t="s">
        <v>137</v>
      </c>
      <c r="AU869" s="142" t="s">
        <v>76</v>
      </c>
      <c r="AV869" s="13" t="s">
        <v>76</v>
      </c>
      <c r="AW869" s="13" t="s">
        <v>28</v>
      </c>
      <c r="AX869" s="13" t="s">
        <v>66</v>
      </c>
      <c r="AY869" s="142" t="s">
        <v>126</v>
      </c>
    </row>
    <row r="870" spans="2:51" s="13" customFormat="1" ht="11.25" x14ac:dyDescent="0.2">
      <c r="B870" s="141"/>
      <c r="D870" s="136" t="s">
        <v>137</v>
      </c>
      <c r="E870" s="142" t="s">
        <v>17</v>
      </c>
      <c r="F870" s="143" t="s">
        <v>557</v>
      </c>
      <c r="H870" s="144">
        <v>7.35</v>
      </c>
      <c r="L870" s="141"/>
      <c r="M870" s="145"/>
      <c r="T870" s="146"/>
      <c r="AT870" s="142" t="s">
        <v>137</v>
      </c>
      <c r="AU870" s="142" t="s">
        <v>76</v>
      </c>
      <c r="AV870" s="13" t="s">
        <v>76</v>
      </c>
      <c r="AW870" s="13" t="s">
        <v>28</v>
      </c>
      <c r="AX870" s="13" t="s">
        <v>66</v>
      </c>
      <c r="AY870" s="142" t="s">
        <v>126</v>
      </c>
    </row>
    <row r="871" spans="2:51" s="13" customFormat="1" ht="11.25" x14ac:dyDescent="0.2">
      <c r="B871" s="141"/>
      <c r="D871" s="136" t="s">
        <v>137</v>
      </c>
      <c r="E871" s="142" t="s">
        <v>17</v>
      </c>
      <c r="F871" s="143" t="s">
        <v>560</v>
      </c>
      <c r="H871" s="144">
        <v>6.8250000000000002</v>
      </c>
      <c r="L871" s="141"/>
      <c r="M871" s="145"/>
      <c r="T871" s="146"/>
      <c r="AT871" s="142" t="s">
        <v>137</v>
      </c>
      <c r="AU871" s="142" t="s">
        <v>76</v>
      </c>
      <c r="AV871" s="13" t="s">
        <v>76</v>
      </c>
      <c r="AW871" s="13" t="s">
        <v>28</v>
      </c>
      <c r="AX871" s="13" t="s">
        <v>66</v>
      </c>
      <c r="AY871" s="142" t="s">
        <v>126</v>
      </c>
    </row>
    <row r="872" spans="2:51" s="13" customFormat="1" ht="11.25" x14ac:dyDescent="0.2">
      <c r="B872" s="141"/>
      <c r="D872" s="136" t="s">
        <v>137</v>
      </c>
      <c r="E872" s="142" t="s">
        <v>17</v>
      </c>
      <c r="F872" s="143" t="s">
        <v>556</v>
      </c>
      <c r="H872" s="144">
        <v>7.2450000000000001</v>
      </c>
      <c r="L872" s="141"/>
      <c r="M872" s="145"/>
      <c r="T872" s="146"/>
      <c r="AT872" s="142" t="s">
        <v>137</v>
      </c>
      <c r="AU872" s="142" t="s">
        <v>76</v>
      </c>
      <c r="AV872" s="13" t="s">
        <v>76</v>
      </c>
      <c r="AW872" s="13" t="s">
        <v>28</v>
      </c>
      <c r="AX872" s="13" t="s">
        <v>66</v>
      </c>
      <c r="AY872" s="142" t="s">
        <v>126</v>
      </c>
    </row>
    <row r="873" spans="2:51" s="13" customFormat="1" ht="11.25" x14ac:dyDescent="0.2">
      <c r="B873" s="141"/>
      <c r="D873" s="136" t="s">
        <v>137</v>
      </c>
      <c r="E873" s="142" t="s">
        <v>17</v>
      </c>
      <c r="F873" s="143" t="s">
        <v>558</v>
      </c>
      <c r="H873" s="144">
        <v>0.09</v>
      </c>
      <c r="L873" s="141"/>
      <c r="M873" s="145"/>
      <c r="T873" s="146"/>
      <c r="AT873" s="142" t="s">
        <v>137</v>
      </c>
      <c r="AU873" s="142" t="s">
        <v>76</v>
      </c>
      <c r="AV873" s="13" t="s">
        <v>76</v>
      </c>
      <c r="AW873" s="13" t="s">
        <v>28</v>
      </c>
      <c r="AX873" s="13" t="s">
        <v>66</v>
      </c>
      <c r="AY873" s="142" t="s">
        <v>126</v>
      </c>
    </row>
    <row r="874" spans="2:51" s="13" customFormat="1" ht="11.25" x14ac:dyDescent="0.2">
      <c r="B874" s="141"/>
      <c r="D874" s="136" t="s">
        <v>137</v>
      </c>
      <c r="E874" s="142" t="s">
        <v>17</v>
      </c>
      <c r="F874" s="143" t="s">
        <v>558</v>
      </c>
      <c r="H874" s="144">
        <v>0.09</v>
      </c>
      <c r="L874" s="141"/>
      <c r="M874" s="145"/>
      <c r="T874" s="146"/>
      <c r="AT874" s="142" t="s">
        <v>137</v>
      </c>
      <c r="AU874" s="142" t="s">
        <v>76</v>
      </c>
      <c r="AV874" s="13" t="s">
        <v>76</v>
      </c>
      <c r="AW874" s="13" t="s">
        <v>28</v>
      </c>
      <c r="AX874" s="13" t="s">
        <v>66</v>
      </c>
      <c r="AY874" s="142" t="s">
        <v>126</v>
      </c>
    </row>
    <row r="875" spans="2:51" s="13" customFormat="1" ht="11.25" x14ac:dyDescent="0.2">
      <c r="B875" s="141"/>
      <c r="D875" s="136" t="s">
        <v>137</v>
      </c>
      <c r="E875" s="142" t="s">
        <v>17</v>
      </c>
      <c r="F875" s="143" t="s">
        <v>561</v>
      </c>
      <c r="H875" s="144">
        <v>2.7</v>
      </c>
      <c r="L875" s="141"/>
      <c r="M875" s="145"/>
      <c r="T875" s="146"/>
      <c r="AT875" s="142" t="s">
        <v>137</v>
      </c>
      <c r="AU875" s="142" t="s">
        <v>76</v>
      </c>
      <c r="AV875" s="13" t="s">
        <v>76</v>
      </c>
      <c r="AW875" s="13" t="s">
        <v>28</v>
      </c>
      <c r="AX875" s="13" t="s">
        <v>66</v>
      </c>
      <c r="AY875" s="142" t="s">
        <v>126</v>
      </c>
    </row>
    <row r="876" spans="2:51" s="13" customFormat="1" ht="11.25" x14ac:dyDescent="0.2">
      <c r="B876" s="141"/>
      <c r="D876" s="136" t="s">
        <v>137</v>
      </c>
      <c r="E876" s="142" t="s">
        <v>17</v>
      </c>
      <c r="F876" s="143" t="s">
        <v>1136</v>
      </c>
      <c r="H876" s="144">
        <v>3.9</v>
      </c>
      <c r="L876" s="141"/>
      <c r="M876" s="145"/>
      <c r="T876" s="146"/>
      <c r="AT876" s="142" t="s">
        <v>137</v>
      </c>
      <c r="AU876" s="142" t="s">
        <v>76</v>
      </c>
      <c r="AV876" s="13" t="s">
        <v>76</v>
      </c>
      <c r="AW876" s="13" t="s">
        <v>28</v>
      </c>
      <c r="AX876" s="13" t="s">
        <v>66</v>
      </c>
      <c r="AY876" s="142" t="s">
        <v>126</v>
      </c>
    </row>
    <row r="877" spans="2:51" s="13" customFormat="1" ht="11.25" x14ac:dyDescent="0.2">
      <c r="B877" s="141"/>
      <c r="D877" s="136" t="s">
        <v>137</v>
      </c>
      <c r="E877" s="142" t="s">
        <v>17</v>
      </c>
      <c r="F877" s="143" t="s">
        <v>1137</v>
      </c>
      <c r="H877" s="144">
        <v>-0.1</v>
      </c>
      <c r="L877" s="141"/>
      <c r="M877" s="145"/>
      <c r="T877" s="146"/>
      <c r="AT877" s="142" t="s">
        <v>137</v>
      </c>
      <c r="AU877" s="142" t="s">
        <v>76</v>
      </c>
      <c r="AV877" s="13" t="s">
        <v>76</v>
      </c>
      <c r="AW877" s="13" t="s">
        <v>28</v>
      </c>
      <c r="AX877" s="13" t="s">
        <v>66</v>
      </c>
      <c r="AY877" s="142" t="s">
        <v>126</v>
      </c>
    </row>
    <row r="878" spans="2:51" s="13" customFormat="1" ht="11.25" x14ac:dyDescent="0.2">
      <c r="B878" s="141"/>
      <c r="D878" s="136" t="s">
        <v>137</v>
      </c>
      <c r="E878" s="142" t="s">
        <v>17</v>
      </c>
      <c r="F878" s="143" t="s">
        <v>558</v>
      </c>
      <c r="H878" s="144">
        <v>0.09</v>
      </c>
      <c r="L878" s="141"/>
      <c r="M878" s="145"/>
      <c r="T878" s="146"/>
      <c r="AT878" s="142" t="s">
        <v>137</v>
      </c>
      <c r="AU878" s="142" t="s">
        <v>76</v>
      </c>
      <c r="AV878" s="13" t="s">
        <v>76</v>
      </c>
      <c r="AW878" s="13" t="s">
        <v>28</v>
      </c>
      <c r="AX878" s="13" t="s">
        <v>66</v>
      </c>
      <c r="AY878" s="142" t="s">
        <v>126</v>
      </c>
    </row>
    <row r="879" spans="2:51" s="13" customFormat="1" ht="11.25" x14ac:dyDescent="0.2">
      <c r="B879" s="141"/>
      <c r="D879" s="136" t="s">
        <v>137</v>
      </c>
      <c r="E879" s="142" t="s">
        <v>17</v>
      </c>
      <c r="F879" s="143" t="s">
        <v>559</v>
      </c>
      <c r="H879" s="144">
        <v>0.22500000000000001</v>
      </c>
      <c r="L879" s="141"/>
      <c r="M879" s="145"/>
      <c r="T879" s="146"/>
      <c r="AT879" s="142" t="s">
        <v>137</v>
      </c>
      <c r="AU879" s="142" t="s">
        <v>76</v>
      </c>
      <c r="AV879" s="13" t="s">
        <v>76</v>
      </c>
      <c r="AW879" s="13" t="s">
        <v>28</v>
      </c>
      <c r="AX879" s="13" t="s">
        <v>66</v>
      </c>
      <c r="AY879" s="142" t="s">
        <v>126</v>
      </c>
    </row>
    <row r="880" spans="2:51" s="14" customFormat="1" ht="11.25" x14ac:dyDescent="0.2">
      <c r="B880" s="147"/>
      <c r="D880" s="136" t="s">
        <v>137</v>
      </c>
      <c r="E880" s="148" t="s">
        <v>17</v>
      </c>
      <c r="F880" s="149" t="s">
        <v>154</v>
      </c>
      <c r="H880" s="150">
        <v>35.660000000000004</v>
      </c>
      <c r="L880" s="147"/>
      <c r="M880" s="151"/>
      <c r="T880" s="152"/>
      <c r="AT880" s="148" t="s">
        <v>137</v>
      </c>
      <c r="AU880" s="148" t="s">
        <v>76</v>
      </c>
      <c r="AV880" s="14" t="s">
        <v>146</v>
      </c>
      <c r="AW880" s="14" t="s">
        <v>28</v>
      </c>
      <c r="AX880" s="14" t="s">
        <v>66</v>
      </c>
      <c r="AY880" s="148" t="s">
        <v>126</v>
      </c>
    </row>
    <row r="881" spans="2:65" s="15" customFormat="1" ht="11.25" x14ac:dyDescent="0.2">
      <c r="B881" s="153"/>
      <c r="D881" s="136" t="s">
        <v>137</v>
      </c>
      <c r="E881" s="154" t="s">
        <v>17</v>
      </c>
      <c r="F881" s="155" t="s">
        <v>157</v>
      </c>
      <c r="H881" s="156">
        <v>73.90800000000003</v>
      </c>
      <c r="L881" s="153"/>
      <c r="M881" s="157"/>
      <c r="T881" s="158"/>
      <c r="AT881" s="154" t="s">
        <v>137</v>
      </c>
      <c r="AU881" s="154" t="s">
        <v>76</v>
      </c>
      <c r="AV881" s="15" t="s">
        <v>133</v>
      </c>
      <c r="AW881" s="15" t="s">
        <v>28</v>
      </c>
      <c r="AX881" s="15" t="s">
        <v>74</v>
      </c>
      <c r="AY881" s="154" t="s">
        <v>126</v>
      </c>
    </row>
    <row r="882" spans="2:65" s="1" customFormat="1" ht="16.5" customHeight="1" x14ac:dyDescent="0.2">
      <c r="B882" s="30"/>
      <c r="C882" s="120" t="s">
        <v>1138</v>
      </c>
      <c r="D882" s="120" t="s">
        <v>128</v>
      </c>
      <c r="E882" s="121" t="s">
        <v>1139</v>
      </c>
      <c r="F882" s="122" t="s">
        <v>1140</v>
      </c>
      <c r="G882" s="123" t="s">
        <v>131</v>
      </c>
      <c r="H882" s="124">
        <v>14.175000000000001</v>
      </c>
      <c r="I882" s="125">
        <v>1</v>
      </c>
      <c r="J882" s="125">
        <f>ROUND(I882*H882,2)</f>
        <v>14.18</v>
      </c>
      <c r="K882" s="122" t="s">
        <v>132</v>
      </c>
      <c r="L882" s="30"/>
      <c r="M882" s="126" t="s">
        <v>17</v>
      </c>
      <c r="N882" s="127" t="s">
        <v>37</v>
      </c>
      <c r="O882" s="128">
        <v>0.27800000000000002</v>
      </c>
      <c r="P882" s="128">
        <f>O882*H882</f>
        <v>3.9406500000000007</v>
      </c>
      <c r="Q882" s="128">
        <v>1.5E-3</v>
      </c>
      <c r="R882" s="128">
        <f>Q882*H882</f>
        <v>2.12625E-2</v>
      </c>
      <c r="S882" s="128">
        <v>0</v>
      </c>
      <c r="T882" s="129">
        <f>S882*H882</f>
        <v>0</v>
      </c>
      <c r="AR882" s="130" t="s">
        <v>239</v>
      </c>
      <c r="AT882" s="130" t="s">
        <v>128</v>
      </c>
      <c r="AU882" s="130" t="s">
        <v>76</v>
      </c>
      <c r="AY882" s="18" t="s">
        <v>126</v>
      </c>
      <c r="BE882" s="131">
        <f>IF(N882="základní",J882,0)</f>
        <v>14.18</v>
      </c>
      <c r="BF882" s="131">
        <f>IF(N882="snížená",J882,0)</f>
        <v>0</v>
      </c>
      <c r="BG882" s="131">
        <f>IF(N882="zákl. přenesená",J882,0)</f>
        <v>0</v>
      </c>
      <c r="BH882" s="131">
        <f>IF(N882="sníž. přenesená",J882,0)</f>
        <v>0</v>
      </c>
      <c r="BI882" s="131">
        <f>IF(N882="nulová",J882,0)</f>
        <v>0</v>
      </c>
      <c r="BJ882" s="18" t="s">
        <v>74</v>
      </c>
      <c r="BK882" s="131">
        <f>ROUND(I882*H882,2)</f>
        <v>14.18</v>
      </c>
      <c r="BL882" s="18" t="s">
        <v>239</v>
      </c>
      <c r="BM882" s="130" t="s">
        <v>1141</v>
      </c>
    </row>
    <row r="883" spans="2:65" s="1" customFormat="1" ht="11.25" x14ac:dyDescent="0.2">
      <c r="B883" s="30"/>
      <c r="D883" s="132" t="s">
        <v>135</v>
      </c>
      <c r="F883" s="133" t="s">
        <v>1142</v>
      </c>
      <c r="L883" s="30"/>
      <c r="M883" s="134"/>
      <c r="T883" s="51"/>
      <c r="AT883" s="18" t="s">
        <v>135</v>
      </c>
      <c r="AU883" s="18" t="s">
        <v>76</v>
      </c>
    </row>
    <row r="884" spans="2:65" s="12" customFormat="1" ht="11.25" x14ac:dyDescent="0.2">
      <c r="B884" s="135"/>
      <c r="D884" s="136" t="s">
        <v>137</v>
      </c>
      <c r="E884" s="137" t="s">
        <v>17</v>
      </c>
      <c r="F884" s="138" t="s">
        <v>1143</v>
      </c>
      <c r="H884" s="137" t="s">
        <v>17</v>
      </c>
      <c r="L884" s="135"/>
      <c r="M884" s="139"/>
      <c r="T884" s="140"/>
      <c r="AT884" s="137" t="s">
        <v>137</v>
      </c>
      <c r="AU884" s="137" t="s">
        <v>76</v>
      </c>
      <c r="AV884" s="12" t="s">
        <v>74</v>
      </c>
      <c r="AW884" s="12" t="s">
        <v>28</v>
      </c>
      <c r="AX884" s="12" t="s">
        <v>66</v>
      </c>
      <c r="AY884" s="137" t="s">
        <v>126</v>
      </c>
    </row>
    <row r="885" spans="2:65" s="13" customFormat="1" ht="11.25" x14ac:dyDescent="0.2">
      <c r="B885" s="141"/>
      <c r="D885" s="136" t="s">
        <v>137</v>
      </c>
      <c r="E885" s="142" t="s">
        <v>17</v>
      </c>
      <c r="F885" s="143" t="s">
        <v>557</v>
      </c>
      <c r="H885" s="144">
        <v>7.35</v>
      </c>
      <c r="L885" s="141"/>
      <c r="M885" s="145"/>
      <c r="T885" s="146"/>
      <c r="AT885" s="142" t="s">
        <v>137</v>
      </c>
      <c r="AU885" s="142" t="s">
        <v>76</v>
      </c>
      <c r="AV885" s="13" t="s">
        <v>76</v>
      </c>
      <c r="AW885" s="13" t="s">
        <v>28</v>
      </c>
      <c r="AX885" s="13" t="s">
        <v>66</v>
      </c>
      <c r="AY885" s="142" t="s">
        <v>126</v>
      </c>
    </row>
    <row r="886" spans="2:65" s="13" customFormat="1" ht="11.25" x14ac:dyDescent="0.2">
      <c r="B886" s="141"/>
      <c r="D886" s="136" t="s">
        <v>137</v>
      </c>
      <c r="E886" s="142" t="s">
        <v>17</v>
      </c>
      <c r="F886" s="143" t="s">
        <v>560</v>
      </c>
      <c r="H886" s="144">
        <v>6.8250000000000002</v>
      </c>
      <c r="L886" s="141"/>
      <c r="M886" s="145"/>
      <c r="T886" s="146"/>
      <c r="AT886" s="142" t="s">
        <v>137</v>
      </c>
      <c r="AU886" s="142" t="s">
        <v>76</v>
      </c>
      <c r="AV886" s="13" t="s">
        <v>76</v>
      </c>
      <c r="AW886" s="13" t="s">
        <v>28</v>
      </c>
      <c r="AX886" s="13" t="s">
        <v>66</v>
      </c>
      <c r="AY886" s="142" t="s">
        <v>126</v>
      </c>
    </row>
    <row r="887" spans="2:65" s="15" customFormat="1" ht="11.25" x14ac:dyDescent="0.2">
      <c r="B887" s="153"/>
      <c r="D887" s="136" t="s">
        <v>137</v>
      </c>
      <c r="E887" s="154" t="s">
        <v>17</v>
      </c>
      <c r="F887" s="155" t="s">
        <v>157</v>
      </c>
      <c r="H887" s="156">
        <v>14.175000000000001</v>
      </c>
      <c r="L887" s="153"/>
      <c r="M887" s="157"/>
      <c r="T887" s="158"/>
      <c r="AT887" s="154" t="s">
        <v>137</v>
      </c>
      <c r="AU887" s="154" t="s">
        <v>76</v>
      </c>
      <c r="AV887" s="15" t="s">
        <v>133</v>
      </c>
      <c r="AW887" s="15" t="s">
        <v>28</v>
      </c>
      <c r="AX887" s="15" t="s">
        <v>74</v>
      </c>
      <c r="AY887" s="154" t="s">
        <v>126</v>
      </c>
    </row>
    <row r="888" spans="2:65" s="1" customFormat="1" ht="16.5" customHeight="1" x14ac:dyDescent="0.2">
      <c r="B888" s="30"/>
      <c r="C888" s="120" t="s">
        <v>1144</v>
      </c>
      <c r="D888" s="120" t="s">
        <v>128</v>
      </c>
      <c r="E888" s="121" t="s">
        <v>1145</v>
      </c>
      <c r="F888" s="122" t="s">
        <v>1146</v>
      </c>
      <c r="G888" s="123" t="s">
        <v>334</v>
      </c>
      <c r="H888" s="124">
        <v>10</v>
      </c>
      <c r="I888" s="125">
        <v>1</v>
      </c>
      <c r="J888" s="125">
        <f>ROUND(I888*H888,2)</f>
        <v>10</v>
      </c>
      <c r="K888" s="122" t="s">
        <v>132</v>
      </c>
      <c r="L888" s="30"/>
      <c r="M888" s="126" t="s">
        <v>17</v>
      </c>
      <c r="N888" s="127" t="s">
        <v>37</v>
      </c>
      <c r="O888" s="128">
        <v>3.5000000000000003E-2</v>
      </c>
      <c r="P888" s="128">
        <f>O888*H888</f>
        <v>0.35000000000000003</v>
      </c>
      <c r="Q888" s="128">
        <v>2.1000000000000001E-4</v>
      </c>
      <c r="R888" s="128">
        <f>Q888*H888</f>
        <v>2.1000000000000003E-3</v>
      </c>
      <c r="S888" s="128">
        <v>0</v>
      </c>
      <c r="T888" s="129">
        <f>S888*H888</f>
        <v>0</v>
      </c>
      <c r="AR888" s="130" t="s">
        <v>239</v>
      </c>
      <c r="AT888" s="130" t="s">
        <v>128</v>
      </c>
      <c r="AU888" s="130" t="s">
        <v>76</v>
      </c>
      <c r="AY888" s="18" t="s">
        <v>126</v>
      </c>
      <c r="BE888" s="131">
        <f>IF(N888="základní",J888,0)</f>
        <v>10</v>
      </c>
      <c r="BF888" s="131">
        <f>IF(N888="snížená",J888,0)</f>
        <v>0</v>
      </c>
      <c r="BG888" s="131">
        <f>IF(N888="zákl. přenesená",J888,0)</f>
        <v>0</v>
      </c>
      <c r="BH888" s="131">
        <f>IF(N888="sníž. přenesená",J888,0)</f>
        <v>0</v>
      </c>
      <c r="BI888" s="131">
        <f>IF(N888="nulová",J888,0)</f>
        <v>0</v>
      </c>
      <c r="BJ888" s="18" t="s">
        <v>74</v>
      </c>
      <c r="BK888" s="131">
        <f>ROUND(I888*H888,2)</f>
        <v>10</v>
      </c>
      <c r="BL888" s="18" t="s">
        <v>239</v>
      </c>
      <c r="BM888" s="130" t="s">
        <v>1147</v>
      </c>
    </row>
    <row r="889" spans="2:65" s="1" customFormat="1" ht="11.25" x14ac:dyDescent="0.2">
      <c r="B889" s="30"/>
      <c r="D889" s="132" t="s">
        <v>135</v>
      </c>
      <c r="F889" s="133" t="s">
        <v>1148</v>
      </c>
      <c r="L889" s="30"/>
      <c r="M889" s="134"/>
      <c r="T889" s="51"/>
      <c r="AT889" s="18" t="s">
        <v>135</v>
      </c>
      <c r="AU889" s="18" t="s">
        <v>76</v>
      </c>
    </row>
    <row r="890" spans="2:65" s="1" customFormat="1" ht="16.5" customHeight="1" x14ac:dyDescent="0.2">
      <c r="B890" s="30"/>
      <c r="C890" s="120" t="s">
        <v>1149</v>
      </c>
      <c r="D890" s="120" t="s">
        <v>128</v>
      </c>
      <c r="E890" s="121" t="s">
        <v>1150</v>
      </c>
      <c r="F890" s="122" t="s">
        <v>1151</v>
      </c>
      <c r="G890" s="123" t="s">
        <v>334</v>
      </c>
      <c r="H890" s="124">
        <v>2</v>
      </c>
      <c r="I890" s="125">
        <v>1</v>
      </c>
      <c r="J890" s="125">
        <f>ROUND(I890*H890,2)</f>
        <v>2</v>
      </c>
      <c r="K890" s="122" t="s">
        <v>132</v>
      </c>
      <c r="L890" s="30"/>
      <c r="M890" s="126" t="s">
        <v>17</v>
      </c>
      <c r="N890" s="127" t="s">
        <v>37</v>
      </c>
      <c r="O890" s="128">
        <v>3.5000000000000003E-2</v>
      </c>
      <c r="P890" s="128">
        <f>O890*H890</f>
        <v>7.0000000000000007E-2</v>
      </c>
      <c r="Q890" s="128">
        <v>2.0000000000000001E-4</v>
      </c>
      <c r="R890" s="128">
        <f>Q890*H890</f>
        <v>4.0000000000000002E-4</v>
      </c>
      <c r="S890" s="128">
        <v>0</v>
      </c>
      <c r="T890" s="129">
        <f>S890*H890</f>
        <v>0</v>
      </c>
      <c r="AR890" s="130" t="s">
        <v>239</v>
      </c>
      <c r="AT890" s="130" t="s">
        <v>128</v>
      </c>
      <c r="AU890" s="130" t="s">
        <v>76</v>
      </c>
      <c r="AY890" s="18" t="s">
        <v>126</v>
      </c>
      <c r="BE890" s="131">
        <f>IF(N890="základní",J890,0)</f>
        <v>2</v>
      </c>
      <c r="BF890" s="131">
        <f>IF(N890="snížená",J890,0)</f>
        <v>0</v>
      </c>
      <c r="BG890" s="131">
        <f>IF(N890="zákl. přenesená",J890,0)</f>
        <v>0</v>
      </c>
      <c r="BH890" s="131">
        <f>IF(N890="sníž. přenesená",J890,0)</f>
        <v>0</v>
      </c>
      <c r="BI890" s="131">
        <f>IF(N890="nulová",J890,0)</f>
        <v>0</v>
      </c>
      <c r="BJ890" s="18" t="s">
        <v>74</v>
      </c>
      <c r="BK890" s="131">
        <f>ROUND(I890*H890,2)</f>
        <v>2</v>
      </c>
      <c r="BL890" s="18" t="s">
        <v>239</v>
      </c>
      <c r="BM890" s="130" t="s">
        <v>1152</v>
      </c>
    </row>
    <row r="891" spans="2:65" s="1" customFormat="1" ht="11.25" x14ac:dyDescent="0.2">
      <c r="B891" s="30"/>
      <c r="D891" s="132" t="s">
        <v>135</v>
      </c>
      <c r="F891" s="133" t="s">
        <v>1153</v>
      </c>
      <c r="L891" s="30"/>
      <c r="M891" s="134"/>
      <c r="T891" s="51"/>
      <c r="AT891" s="18" t="s">
        <v>135</v>
      </c>
      <c r="AU891" s="18" t="s">
        <v>76</v>
      </c>
    </row>
    <row r="892" spans="2:65" s="1" customFormat="1" ht="16.5" customHeight="1" x14ac:dyDescent="0.2">
      <c r="B892" s="30"/>
      <c r="C892" s="120" t="s">
        <v>1154</v>
      </c>
      <c r="D892" s="120" t="s">
        <v>128</v>
      </c>
      <c r="E892" s="121" t="s">
        <v>1155</v>
      </c>
      <c r="F892" s="122" t="s">
        <v>1156</v>
      </c>
      <c r="G892" s="123" t="s">
        <v>286</v>
      </c>
      <c r="H892" s="124">
        <v>20.100000000000001</v>
      </c>
      <c r="I892" s="125">
        <v>1</v>
      </c>
      <c r="J892" s="125">
        <f>ROUND(I892*H892,2)</f>
        <v>20.100000000000001</v>
      </c>
      <c r="K892" s="122" t="s">
        <v>132</v>
      </c>
      <c r="L892" s="30"/>
      <c r="M892" s="126" t="s">
        <v>17</v>
      </c>
      <c r="N892" s="127" t="s">
        <v>37</v>
      </c>
      <c r="O892" s="128">
        <v>0.06</v>
      </c>
      <c r="P892" s="128">
        <f>O892*H892</f>
        <v>1.206</v>
      </c>
      <c r="Q892" s="128">
        <v>3.2000000000000003E-4</v>
      </c>
      <c r="R892" s="128">
        <f>Q892*H892</f>
        <v>6.4320000000000011E-3</v>
      </c>
      <c r="S892" s="128">
        <v>0</v>
      </c>
      <c r="T892" s="129">
        <f>S892*H892</f>
        <v>0</v>
      </c>
      <c r="AR892" s="130" t="s">
        <v>239</v>
      </c>
      <c r="AT892" s="130" t="s">
        <v>128</v>
      </c>
      <c r="AU892" s="130" t="s">
        <v>76</v>
      </c>
      <c r="AY892" s="18" t="s">
        <v>126</v>
      </c>
      <c r="BE892" s="131">
        <f>IF(N892="základní",J892,0)</f>
        <v>20.100000000000001</v>
      </c>
      <c r="BF892" s="131">
        <f>IF(N892="snížená",J892,0)</f>
        <v>0</v>
      </c>
      <c r="BG892" s="131">
        <f>IF(N892="zákl. přenesená",J892,0)</f>
        <v>0</v>
      </c>
      <c r="BH892" s="131">
        <f>IF(N892="sníž. přenesená",J892,0)</f>
        <v>0</v>
      </c>
      <c r="BI892" s="131">
        <f>IF(N892="nulová",J892,0)</f>
        <v>0</v>
      </c>
      <c r="BJ892" s="18" t="s">
        <v>74</v>
      </c>
      <c r="BK892" s="131">
        <f>ROUND(I892*H892,2)</f>
        <v>20.100000000000001</v>
      </c>
      <c r="BL892" s="18" t="s">
        <v>239</v>
      </c>
      <c r="BM892" s="130" t="s">
        <v>1157</v>
      </c>
    </row>
    <row r="893" spans="2:65" s="1" customFormat="1" ht="11.25" x14ac:dyDescent="0.2">
      <c r="B893" s="30"/>
      <c r="D893" s="132" t="s">
        <v>135</v>
      </c>
      <c r="F893" s="133" t="s">
        <v>1158</v>
      </c>
      <c r="L893" s="30"/>
      <c r="M893" s="134"/>
      <c r="T893" s="51"/>
      <c r="AT893" s="18" t="s">
        <v>135</v>
      </c>
      <c r="AU893" s="18" t="s">
        <v>76</v>
      </c>
    </row>
    <row r="894" spans="2:65" s="13" customFormat="1" ht="11.25" x14ac:dyDescent="0.2">
      <c r="B894" s="141"/>
      <c r="D894" s="136" t="s">
        <v>137</v>
      </c>
      <c r="E894" s="142" t="s">
        <v>17</v>
      </c>
      <c r="F894" s="143" t="s">
        <v>1159</v>
      </c>
      <c r="H894" s="144">
        <v>20.100000000000001</v>
      </c>
      <c r="L894" s="141"/>
      <c r="M894" s="145"/>
      <c r="T894" s="146"/>
      <c r="AT894" s="142" t="s">
        <v>137</v>
      </c>
      <c r="AU894" s="142" t="s">
        <v>76</v>
      </c>
      <c r="AV894" s="13" t="s">
        <v>76</v>
      </c>
      <c r="AW894" s="13" t="s">
        <v>28</v>
      </c>
      <c r="AX894" s="13" t="s">
        <v>74</v>
      </c>
      <c r="AY894" s="142" t="s">
        <v>126</v>
      </c>
    </row>
    <row r="895" spans="2:65" s="1" customFormat="1" ht="16.5" customHeight="1" x14ac:dyDescent="0.2">
      <c r="B895" s="30"/>
      <c r="C895" s="120" t="s">
        <v>1160</v>
      </c>
      <c r="D895" s="120" t="s">
        <v>128</v>
      </c>
      <c r="E895" s="121" t="s">
        <v>1161</v>
      </c>
      <c r="F895" s="122" t="s">
        <v>1162</v>
      </c>
      <c r="G895" s="123" t="s">
        <v>131</v>
      </c>
      <c r="H895" s="124">
        <v>73.908000000000001</v>
      </c>
      <c r="I895" s="125">
        <v>1</v>
      </c>
      <c r="J895" s="125">
        <f>ROUND(I895*H895,2)</f>
        <v>73.91</v>
      </c>
      <c r="K895" s="122" t="s">
        <v>132</v>
      </c>
      <c r="L895" s="30"/>
      <c r="M895" s="126" t="s">
        <v>17</v>
      </c>
      <c r="N895" s="127" t="s">
        <v>37</v>
      </c>
      <c r="O895" s="128">
        <v>0.61</v>
      </c>
      <c r="P895" s="128">
        <f>O895*H895</f>
        <v>45.083880000000001</v>
      </c>
      <c r="Q895" s="128">
        <v>6.3E-3</v>
      </c>
      <c r="R895" s="128">
        <f>Q895*H895</f>
        <v>0.46562039999999999</v>
      </c>
      <c r="S895" s="128">
        <v>0</v>
      </c>
      <c r="T895" s="129">
        <f>S895*H895</f>
        <v>0</v>
      </c>
      <c r="AR895" s="130" t="s">
        <v>239</v>
      </c>
      <c r="AT895" s="130" t="s">
        <v>128</v>
      </c>
      <c r="AU895" s="130" t="s">
        <v>76</v>
      </c>
      <c r="AY895" s="18" t="s">
        <v>126</v>
      </c>
      <c r="BE895" s="131">
        <f>IF(N895="základní",J895,0)</f>
        <v>73.91</v>
      </c>
      <c r="BF895" s="131">
        <f>IF(N895="snížená",J895,0)</f>
        <v>0</v>
      </c>
      <c r="BG895" s="131">
        <f>IF(N895="zákl. přenesená",J895,0)</f>
        <v>0</v>
      </c>
      <c r="BH895" s="131">
        <f>IF(N895="sníž. přenesená",J895,0)</f>
        <v>0</v>
      </c>
      <c r="BI895" s="131">
        <f>IF(N895="nulová",J895,0)</f>
        <v>0</v>
      </c>
      <c r="BJ895" s="18" t="s">
        <v>74</v>
      </c>
      <c r="BK895" s="131">
        <f>ROUND(I895*H895,2)</f>
        <v>73.91</v>
      </c>
      <c r="BL895" s="18" t="s">
        <v>239</v>
      </c>
      <c r="BM895" s="130" t="s">
        <v>1163</v>
      </c>
    </row>
    <row r="896" spans="2:65" s="1" customFormat="1" ht="11.25" x14ac:dyDescent="0.2">
      <c r="B896" s="30"/>
      <c r="D896" s="132" t="s">
        <v>135</v>
      </c>
      <c r="F896" s="133" t="s">
        <v>1164</v>
      </c>
      <c r="L896" s="30"/>
      <c r="M896" s="134"/>
      <c r="T896" s="51"/>
      <c r="AT896" s="18" t="s">
        <v>135</v>
      </c>
      <c r="AU896" s="18" t="s">
        <v>76</v>
      </c>
    </row>
    <row r="897" spans="2:65" s="1" customFormat="1" ht="16.5" customHeight="1" x14ac:dyDescent="0.2">
      <c r="B897" s="30"/>
      <c r="C897" s="159" t="s">
        <v>1165</v>
      </c>
      <c r="D897" s="159" t="s">
        <v>192</v>
      </c>
      <c r="E897" s="160" t="s">
        <v>1166</v>
      </c>
      <c r="F897" s="161" t="s">
        <v>1167</v>
      </c>
      <c r="G897" s="162" t="s">
        <v>131</v>
      </c>
      <c r="H897" s="163">
        <v>81.299000000000007</v>
      </c>
      <c r="I897" s="164">
        <v>1</v>
      </c>
      <c r="J897" s="164">
        <f>ROUND(I897*H897,2)</f>
        <v>81.3</v>
      </c>
      <c r="K897" s="161" t="s">
        <v>132</v>
      </c>
      <c r="L897" s="165"/>
      <c r="M897" s="166" t="s">
        <v>17</v>
      </c>
      <c r="N897" s="167" t="s">
        <v>37</v>
      </c>
      <c r="O897" s="128">
        <v>0</v>
      </c>
      <c r="P897" s="128">
        <f>O897*H897</f>
        <v>0</v>
      </c>
      <c r="Q897" s="128">
        <v>1.7999999999999999E-2</v>
      </c>
      <c r="R897" s="128">
        <f>Q897*H897</f>
        <v>1.463382</v>
      </c>
      <c r="S897" s="128">
        <v>0</v>
      </c>
      <c r="T897" s="129">
        <f>S897*H897</f>
        <v>0</v>
      </c>
      <c r="AR897" s="130" t="s">
        <v>345</v>
      </c>
      <c r="AT897" s="130" t="s">
        <v>192</v>
      </c>
      <c r="AU897" s="130" t="s">
        <v>76</v>
      </c>
      <c r="AY897" s="18" t="s">
        <v>126</v>
      </c>
      <c r="BE897" s="131">
        <f>IF(N897="základní",J897,0)</f>
        <v>81.3</v>
      </c>
      <c r="BF897" s="131">
        <f>IF(N897="snížená",J897,0)</f>
        <v>0</v>
      </c>
      <c r="BG897" s="131">
        <f>IF(N897="zákl. přenesená",J897,0)</f>
        <v>0</v>
      </c>
      <c r="BH897" s="131">
        <f>IF(N897="sníž. přenesená",J897,0)</f>
        <v>0</v>
      </c>
      <c r="BI897" s="131">
        <f>IF(N897="nulová",J897,0)</f>
        <v>0</v>
      </c>
      <c r="BJ897" s="18" t="s">
        <v>74</v>
      </c>
      <c r="BK897" s="131">
        <f>ROUND(I897*H897,2)</f>
        <v>81.3</v>
      </c>
      <c r="BL897" s="18" t="s">
        <v>239</v>
      </c>
      <c r="BM897" s="130" t="s">
        <v>1168</v>
      </c>
    </row>
    <row r="898" spans="2:65" s="13" customFormat="1" ht="11.25" x14ac:dyDescent="0.2">
      <c r="B898" s="141"/>
      <c r="D898" s="136" t="s">
        <v>137</v>
      </c>
      <c r="F898" s="143" t="s">
        <v>1169</v>
      </c>
      <c r="H898" s="144">
        <v>81.299000000000007</v>
      </c>
      <c r="L898" s="141"/>
      <c r="M898" s="145"/>
      <c r="T898" s="146"/>
      <c r="AT898" s="142" t="s">
        <v>137</v>
      </c>
      <c r="AU898" s="142" t="s">
        <v>76</v>
      </c>
      <c r="AV898" s="13" t="s">
        <v>76</v>
      </c>
      <c r="AW898" s="13" t="s">
        <v>4</v>
      </c>
      <c r="AX898" s="13" t="s">
        <v>74</v>
      </c>
      <c r="AY898" s="142" t="s">
        <v>126</v>
      </c>
    </row>
    <row r="899" spans="2:65" s="1" customFormat="1" ht="21.75" customHeight="1" x14ac:dyDescent="0.2">
      <c r="B899" s="30"/>
      <c r="C899" s="120" t="s">
        <v>1170</v>
      </c>
      <c r="D899" s="120" t="s">
        <v>128</v>
      </c>
      <c r="E899" s="121" t="s">
        <v>1171</v>
      </c>
      <c r="F899" s="122" t="s">
        <v>1172</v>
      </c>
      <c r="G899" s="123" t="s">
        <v>286</v>
      </c>
      <c r="H899" s="124">
        <v>69.3</v>
      </c>
      <c r="I899" s="125">
        <v>1</v>
      </c>
      <c r="J899" s="125">
        <f>ROUND(I899*H899,2)</f>
        <v>69.3</v>
      </c>
      <c r="K899" s="122" t="s">
        <v>132</v>
      </c>
      <c r="L899" s="30"/>
      <c r="M899" s="126" t="s">
        <v>17</v>
      </c>
      <c r="N899" s="127" t="s">
        <v>37</v>
      </c>
      <c r="O899" s="128">
        <v>0.19</v>
      </c>
      <c r="P899" s="128">
        <f>O899*H899</f>
        <v>13.167</v>
      </c>
      <c r="Q899" s="128">
        <v>4.2999999999999999E-4</v>
      </c>
      <c r="R899" s="128">
        <f>Q899*H899</f>
        <v>2.9798999999999999E-2</v>
      </c>
      <c r="S899" s="128">
        <v>0</v>
      </c>
      <c r="T899" s="129">
        <f>S899*H899</f>
        <v>0</v>
      </c>
      <c r="AR899" s="130" t="s">
        <v>239</v>
      </c>
      <c r="AT899" s="130" t="s">
        <v>128</v>
      </c>
      <c r="AU899" s="130" t="s">
        <v>76</v>
      </c>
      <c r="AY899" s="18" t="s">
        <v>126</v>
      </c>
      <c r="BE899" s="131">
        <f>IF(N899="základní",J899,0)</f>
        <v>69.3</v>
      </c>
      <c r="BF899" s="131">
        <f>IF(N899="snížená",J899,0)</f>
        <v>0</v>
      </c>
      <c r="BG899" s="131">
        <f>IF(N899="zákl. přenesená",J899,0)</f>
        <v>0</v>
      </c>
      <c r="BH899" s="131">
        <f>IF(N899="sníž. přenesená",J899,0)</f>
        <v>0</v>
      </c>
      <c r="BI899" s="131">
        <f>IF(N899="nulová",J899,0)</f>
        <v>0</v>
      </c>
      <c r="BJ899" s="18" t="s">
        <v>74</v>
      </c>
      <c r="BK899" s="131">
        <f>ROUND(I899*H899,2)</f>
        <v>69.3</v>
      </c>
      <c r="BL899" s="18" t="s">
        <v>239</v>
      </c>
      <c r="BM899" s="130" t="s">
        <v>1173</v>
      </c>
    </row>
    <row r="900" spans="2:65" s="1" customFormat="1" ht="11.25" x14ac:dyDescent="0.2">
      <c r="B900" s="30"/>
      <c r="D900" s="132" t="s">
        <v>135</v>
      </c>
      <c r="F900" s="133" t="s">
        <v>1174</v>
      </c>
      <c r="L900" s="30"/>
      <c r="M900" s="134"/>
      <c r="T900" s="51"/>
      <c r="AT900" s="18" t="s">
        <v>135</v>
      </c>
      <c r="AU900" s="18" t="s">
        <v>76</v>
      </c>
    </row>
    <row r="901" spans="2:65" s="12" customFormat="1" ht="11.25" x14ac:dyDescent="0.2">
      <c r="B901" s="135"/>
      <c r="D901" s="136" t="s">
        <v>137</v>
      </c>
      <c r="E901" s="137" t="s">
        <v>17</v>
      </c>
      <c r="F901" s="138" t="s">
        <v>1175</v>
      </c>
      <c r="H901" s="137" t="s">
        <v>17</v>
      </c>
      <c r="L901" s="135"/>
      <c r="M901" s="139"/>
      <c r="T901" s="140"/>
      <c r="AT901" s="137" t="s">
        <v>137</v>
      </c>
      <c r="AU901" s="137" t="s">
        <v>76</v>
      </c>
      <c r="AV901" s="12" t="s">
        <v>74</v>
      </c>
      <c r="AW901" s="12" t="s">
        <v>28</v>
      </c>
      <c r="AX901" s="12" t="s">
        <v>66</v>
      </c>
      <c r="AY901" s="137" t="s">
        <v>126</v>
      </c>
    </row>
    <row r="902" spans="2:65" s="12" customFormat="1" ht="11.25" x14ac:dyDescent="0.2">
      <c r="B902" s="135"/>
      <c r="D902" s="136" t="s">
        <v>137</v>
      </c>
      <c r="E902" s="137" t="s">
        <v>17</v>
      </c>
      <c r="F902" s="138" t="s">
        <v>301</v>
      </c>
      <c r="H902" s="137" t="s">
        <v>17</v>
      </c>
      <c r="L902" s="135"/>
      <c r="M902" s="139"/>
      <c r="T902" s="140"/>
      <c r="AT902" s="137" t="s">
        <v>137</v>
      </c>
      <c r="AU902" s="137" t="s">
        <v>76</v>
      </c>
      <c r="AV902" s="12" t="s">
        <v>74</v>
      </c>
      <c r="AW902" s="12" t="s">
        <v>28</v>
      </c>
      <c r="AX902" s="12" t="s">
        <v>66</v>
      </c>
      <c r="AY902" s="137" t="s">
        <v>126</v>
      </c>
    </row>
    <row r="903" spans="2:65" s="13" customFormat="1" ht="11.25" x14ac:dyDescent="0.2">
      <c r="B903" s="141"/>
      <c r="D903" s="136" t="s">
        <v>137</v>
      </c>
      <c r="E903" s="142" t="s">
        <v>17</v>
      </c>
      <c r="F903" s="143" t="s">
        <v>1176</v>
      </c>
      <c r="H903" s="144">
        <v>38.299999999999997</v>
      </c>
      <c r="L903" s="141"/>
      <c r="M903" s="145"/>
      <c r="T903" s="146"/>
      <c r="AT903" s="142" t="s">
        <v>137</v>
      </c>
      <c r="AU903" s="142" t="s">
        <v>76</v>
      </c>
      <c r="AV903" s="13" t="s">
        <v>76</v>
      </c>
      <c r="AW903" s="13" t="s">
        <v>28</v>
      </c>
      <c r="AX903" s="13" t="s">
        <v>66</v>
      </c>
      <c r="AY903" s="142" t="s">
        <v>126</v>
      </c>
    </row>
    <row r="904" spans="2:65" s="12" customFormat="1" ht="11.25" x14ac:dyDescent="0.2">
      <c r="B904" s="135"/>
      <c r="D904" s="136" t="s">
        <v>137</v>
      </c>
      <c r="E904" s="137" t="s">
        <v>17</v>
      </c>
      <c r="F904" s="138" t="s">
        <v>304</v>
      </c>
      <c r="H904" s="137" t="s">
        <v>17</v>
      </c>
      <c r="L904" s="135"/>
      <c r="M904" s="139"/>
      <c r="T904" s="140"/>
      <c r="AT904" s="137" t="s">
        <v>137</v>
      </c>
      <c r="AU904" s="137" t="s">
        <v>76</v>
      </c>
      <c r="AV904" s="12" t="s">
        <v>74</v>
      </c>
      <c r="AW904" s="12" t="s">
        <v>28</v>
      </c>
      <c r="AX904" s="12" t="s">
        <v>66</v>
      </c>
      <c r="AY904" s="137" t="s">
        <v>126</v>
      </c>
    </row>
    <row r="905" spans="2:65" s="13" customFormat="1" ht="11.25" x14ac:dyDescent="0.2">
      <c r="B905" s="141"/>
      <c r="D905" s="136" t="s">
        <v>137</v>
      </c>
      <c r="E905" s="142" t="s">
        <v>17</v>
      </c>
      <c r="F905" s="143" t="s">
        <v>1177</v>
      </c>
      <c r="H905" s="144">
        <v>31</v>
      </c>
      <c r="L905" s="141"/>
      <c r="M905" s="145"/>
      <c r="T905" s="146"/>
      <c r="AT905" s="142" t="s">
        <v>137</v>
      </c>
      <c r="AU905" s="142" t="s">
        <v>76</v>
      </c>
      <c r="AV905" s="13" t="s">
        <v>76</v>
      </c>
      <c r="AW905" s="13" t="s">
        <v>28</v>
      </c>
      <c r="AX905" s="13" t="s">
        <v>66</v>
      </c>
      <c r="AY905" s="142" t="s">
        <v>126</v>
      </c>
    </row>
    <row r="906" spans="2:65" s="15" customFormat="1" ht="11.25" x14ac:dyDescent="0.2">
      <c r="B906" s="153"/>
      <c r="D906" s="136" t="s">
        <v>137</v>
      </c>
      <c r="E906" s="154" t="s">
        <v>17</v>
      </c>
      <c r="F906" s="155" t="s">
        <v>157</v>
      </c>
      <c r="H906" s="156">
        <v>69.3</v>
      </c>
      <c r="L906" s="153"/>
      <c r="M906" s="157"/>
      <c r="T906" s="158"/>
      <c r="AT906" s="154" t="s">
        <v>137</v>
      </c>
      <c r="AU906" s="154" t="s">
        <v>76</v>
      </c>
      <c r="AV906" s="15" t="s">
        <v>133</v>
      </c>
      <c r="AW906" s="15" t="s">
        <v>28</v>
      </c>
      <c r="AX906" s="15" t="s">
        <v>74</v>
      </c>
      <c r="AY906" s="154" t="s">
        <v>126</v>
      </c>
    </row>
    <row r="907" spans="2:65" s="1" customFormat="1" ht="16.5" customHeight="1" x14ac:dyDescent="0.2">
      <c r="B907" s="30"/>
      <c r="C907" s="159" t="s">
        <v>1178</v>
      </c>
      <c r="D907" s="159" t="s">
        <v>192</v>
      </c>
      <c r="E907" s="160" t="s">
        <v>1179</v>
      </c>
      <c r="F907" s="161" t="s">
        <v>1180</v>
      </c>
      <c r="G907" s="162" t="s">
        <v>334</v>
      </c>
      <c r="H907" s="163">
        <v>254.07499999999999</v>
      </c>
      <c r="I907" s="164">
        <v>1</v>
      </c>
      <c r="J907" s="164">
        <f>ROUND(I907*H907,2)</f>
        <v>254.08</v>
      </c>
      <c r="K907" s="161" t="s">
        <v>132</v>
      </c>
      <c r="L907" s="165"/>
      <c r="M907" s="166" t="s">
        <v>17</v>
      </c>
      <c r="N907" s="167" t="s">
        <v>37</v>
      </c>
      <c r="O907" s="128">
        <v>0</v>
      </c>
      <c r="P907" s="128">
        <f>O907*H907</f>
        <v>0</v>
      </c>
      <c r="Q907" s="128">
        <v>4.6999999999999999E-4</v>
      </c>
      <c r="R907" s="128">
        <f>Q907*H907</f>
        <v>0.11941524999999999</v>
      </c>
      <c r="S907" s="128">
        <v>0</v>
      </c>
      <c r="T907" s="129">
        <f>S907*H907</f>
        <v>0</v>
      </c>
      <c r="AR907" s="130" t="s">
        <v>345</v>
      </c>
      <c r="AT907" s="130" t="s">
        <v>192</v>
      </c>
      <c r="AU907" s="130" t="s">
        <v>76</v>
      </c>
      <c r="AY907" s="18" t="s">
        <v>126</v>
      </c>
      <c r="BE907" s="131">
        <f>IF(N907="základní",J907,0)</f>
        <v>254.08</v>
      </c>
      <c r="BF907" s="131">
        <f>IF(N907="snížená",J907,0)</f>
        <v>0</v>
      </c>
      <c r="BG907" s="131">
        <f>IF(N907="zákl. přenesená",J907,0)</f>
        <v>0</v>
      </c>
      <c r="BH907" s="131">
        <f>IF(N907="sníž. přenesená",J907,0)</f>
        <v>0</v>
      </c>
      <c r="BI907" s="131">
        <f>IF(N907="nulová",J907,0)</f>
        <v>0</v>
      </c>
      <c r="BJ907" s="18" t="s">
        <v>74</v>
      </c>
      <c r="BK907" s="131">
        <f>ROUND(I907*H907,2)</f>
        <v>254.08</v>
      </c>
      <c r="BL907" s="18" t="s">
        <v>239</v>
      </c>
      <c r="BM907" s="130" t="s">
        <v>1181</v>
      </c>
    </row>
    <row r="908" spans="2:65" s="13" customFormat="1" ht="11.25" x14ac:dyDescent="0.2">
      <c r="B908" s="141"/>
      <c r="D908" s="136" t="s">
        <v>137</v>
      </c>
      <c r="E908" s="142" t="s">
        <v>17</v>
      </c>
      <c r="F908" s="143" t="s">
        <v>1182</v>
      </c>
      <c r="H908" s="144">
        <v>230.977</v>
      </c>
      <c r="L908" s="141"/>
      <c r="M908" s="145"/>
      <c r="T908" s="146"/>
      <c r="AT908" s="142" t="s">
        <v>137</v>
      </c>
      <c r="AU908" s="142" t="s">
        <v>76</v>
      </c>
      <c r="AV908" s="13" t="s">
        <v>76</v>
      </c>
      <c r="AW908" s="13" t="s">
        <v>28</v>
      </c>
      <c r="AX908" s="13" t="s">
        <v>74</v>
      </c>
      <c r="AY908" s="142" t="s">
        <v>126</v>
      </c>
    </row>
    <row r="909" spans="2:65" s="13" customFormat="1" ht="11.25" x14ac:dyDescent="0.2">
      <c r="B909" s="141"/>
      <c r="D909" s="136" t="s">
        <v>137</v>
      </c>
      <c r="F909" s="143" t="s">
        <v>1183</v>
      </c>
      <c r="H909" s="144">
        <v>254.07499999999999</v>
      </c>
      <c r="L909" s="141"/>
      <c r="M909" s="145"/>
      <c r="T909" s="146"/>
      <c r="AT909" s="142" t="s">
        <v>137</v>
      </c>
      <c r="AU909" s="142" t="s">
        <v>76</v>
      </c>
      <c r="AV909" s="13" t="s">
        <v>76</v>
      </c>
      <c r="AW909" s="13" t="s">
        <v>4</v>
      </c>
      <c r="AX909" s="13" t="s">
        <v>74</v>
      </c>
      <c r="AY909" s="142" t="s">
        <v>126</v>
      </c>
    </row>
    <row r="910" spans="2:65" s="1" customFormat="1" ht="16.5" customHeight="1" x14ac:dyDescent="0.2">
      <c r="B910" s="30"/>
      <c r="C910" s="120" t="s">
        <v>1184</v>
      </c>
      <c r="D910" s="120" t="s">
        <v>128</v>
      </c>
      <c r="E910" s="121" t="s">
        <v>1185</v>
      </c>
      <c r="F910" s="122" t="s">
        <v>1186</v>
      </c>
      <c r="G910" s="123" t="s">
        <v>286</v>
      </c>
      <c r="H910" s="124">
        <v>34.700000000000003</v>
      </c>
      <c r="I910" s="125">
        <v>1</v>
      </c>
      <c r="J910" s="125">
        <f>ROUND(I910*H910,2)</f>
        <v>34.700000000000003</v>
      </c>
      <c r="K910" s="122" t="s">
        <v>132</v>
      </c>
      <c r="L910" s="30"/>
      <c r="M910" s="126" t="s">
        <v>17</v>
      </c>
      <c r="N910" s="127" t="s">
        <v>37</v>
      </c>
      <c r="O910" s="128">
        <v>0.05</v>
      </c>
      <c r="P910" s="128">
        <f>O910*H910</f>
        <v>1.7350000000000003</v>
      </c>
      <c r="Q910" s="128">
        <v>3.0000000000000001E-5</v>
      </c>
      <c r="R910" s="128">
        <f>Q910*H910</f>
        <v>1.041E-3</v>
      </c>
      <c r="S910" s="128">
        <v>0</v>
      </c>
      <c r="T910" s="129">
        <f>S910*H910</f>
        <v>0</v>
      </c>
      <c r="AR910" s="130" t="s">
        <v>239</v>
      </c>
      <c r="AT910" s="130" t="s">
        <v>128</v>
      </c>
      <c r="AU910" s="130" t="s">
        <v>76</v>
      </c>
      <c r="AY910" s="18" t="s">
        <v>126</v>
      </c>
      <c r="BE910" s="131">
        <f>IF(N910="základní",J910,0)</f>
        <v>34.700000000000003</v>
      </c>
      <c r="BF910" s="131">
        <f>IF(N910="snížená",J910,0)</f>
        <v>0</v>
      </c>
      <c r="BG910" s="131">
        <f>IF(N910="zákl. přenesená",J910,0)</f>
        <v>0</v>
      </c>
      <c r="BH910" s="131">
        <f>IF(N910="sníž. přenesená",J910,0)</f>
        <v>0</v>
      </c>
      <c r="BI910" s="131">
        <f>IF(N910="nulová",J910,0)</f>
        <v>0</v>
      </c>
      <c r="BJ910" s="18" t="s">
        <v>74</v>
      </c>
      <c r="BK910" s="131">
        <f>ROUND(I910*H910,2)</f>
        <v>34.700000000000003</v>
      </c>
      <c r="BL910" s="18" t="s">
        <v>239</v>
      </c>
      <c r="BM910" s="130" t="s">
        <v>1187</v>
      </c>
    </row>
    <row r="911" spans="2:65" s="1" customFormat="1" ht="11.25" x14ac:dyDescent="0.2">
      <c r="B911" s="30"/>
      <c r="D911" s="132" t="s">
        <v>135</v>
      </c>
      <c r="F911" s="133" t="s">
        <v>1188</v>
      </c>
      <c r="L911" s="30"/>
      <c r="M911" s="134"/>
      <c r="T911" s="51"/>
      <c r="AT911" s="18" t="s">
        <v>135</v>
      </c>
      <c r="AU911" s="18" t="s">
        <v>76</v>
      </c>
    </row>
    <row r="912" spans="2:65" s="12" customFormat="1" ht="11.25" x14ac:dyDescent="0.2">
      <c r="B912" s="135"/>
      <c r="D912" s="136" t="s">
        <v>137</v>
      </c>
      <c r="E912" s="137" t="s">
        <v>17</v>
      </c>
      <c r="F912" s="138" t="s">
        <v>1189</v>
      </c>
      <c r="H912" s="137" t="s">
        <v>17</v>
      </c>
      <c r="L912" s="135"/>
      <c r="M912" s="139"/>
      <c r="T912" s="140"/>
      <c r="AT912" s="137" t="s">
        <v>137</v>
      </c>
      <c r="AU912" s="137" t="s">
        <v>76</v>
      </c>
      <c r="AV912" s="12" t="s">
        <v>74</v>
      </c>
      <c r="AW912" s="12" t="s">
        <v>28</v>
      </c>
      <c r="AX912" s="12" t="s">
        <v>66</v>
      </c>
      <c r="AY912" s="137" t="s">
        <v>126</v>
      </c>
    </row>
    <row r="913" spans="2:65" s="12" customFormat="1" ht="11.25" x14ac:dyDescent="0.2">
      <c r="B913" s="135"/>
      <c r="D913" s="136" t="s">
        <v>137</v>
      </c>
      <c r="E913" s="137" t="s">
        <v>17</v>
      </c>
      <c r="F913" s="138" t="s">
        <v>301</v>
      </c>
      <c r="H913" s="137" t="s">
        <v>17</v>
      </c>
      <c r="L913" s="135"/>
      <c r="M913" s="139"/>
      <c r="T913" s="140"/>
      <c r="AT913" s="137" t="s">
        <v>137</v>
      </c>
      <c r="AU913" s="137" t="s">
        <v>76</v>
      </c>
      <c r="AV913" s="12" t="s">
        <v>74</v>
      </c>
      <c r="AW913" s="12" t="s">
        <v>28</v>
      </c>
      <c r="AX913" s="12" t="s">
        <v>66</v>
      </c>
      <c r="AY913" s="137" t="s">
        <v>126</v>
      </c>
    </row>
    <row r="914" spans="2:65" s="13" customFormat="1" ht="11.25" x14ac:dyDescent="0.2">
      <c r="B914" s="141"/>
      <c r="D914" s="136" t="s">
        <v>137</v>
      </c>
      <c r="E914" s="142" t="s">
        <v>17</v>
      </c>
      <c r="F914" s="143" t="s">
        <v>1190</v>
      </c>
      <c r="H914" s="144">
        <v>14.6</v>
      </c>
      <c r="L914" s="141"/>
      <c r="M914" s="145"/>
      <c r="T914" s="146"/>
      <c r="AT914" s="142" t="s">
        <v>137</v>
      </c>
      <c r="AU914" s="142" t="s">
        <v>76</v>
      </c>
      <c r="AV914" s="13" t="s">
        <v>76</v>
      </c>
      <c r="AW914" s="13" t="s">
        <v>28</v>
      </c>
      <c r="AX914" s="13" t="s">
        <v>66</v>
      </c>
      <c r="AY914" s="142" t="s">
        <v>126</v>
      </c>
    </row>
    <row r="915" spans="2:65" s="12" customFormat="1" ht="11.25" x14ac:dyDescent="0.2">
      <c r="B915" s="135"/>
      <c r="D915" s="136" t="s">
        <v>137</v>
      </c>
      <c r="E915" s="137" t="s">
        <v>17</v>
      </c>
      <c r="F915" s="138" t="s">
        <v>304</v>
      </c>
      <c r="H915" s="137" t="s">
        <v>17</v>
      </c>
      <c r="L915" s="135"/>
      <c r="M915" s="139"/>
      <c r="T915" s="140"/>
      <c r="AT915" s="137" t="s">
        <v>137</v>
      </c>
      <c r="AU915" s="137" t="s">
        <v>76</v>
      </c>
      <c r="AV915" s="12" t="s">
        <v>74</v>
      </c>
      <c r="AW915" s="12" t="s">
        <v>28</v>
      </c>
      <c r="AX915" s="12" t="s">
        <v>66</v>
      </c>
      <c r="AY915" s="137" t="s">
        <v>126</v>
      </c>
    </row>
    <row r="916" spans="2:65" s="13" customFormat="1" ht="11.25" x14ac:dyDescent="0.2">
      <c r="B916" s="141"/>
      <c r="D916" s="136" t="s">
        <v>137</v>
      </c>
      <c r="E916" s="142" t="s">
        <v>17</v>
      </c>
      <c r="F916" s="143" t="s">
        <v>1159</v>
      </c>
      <c r="H916" s="144">
        <v>20.100000000000001</v>
      </c>
      <c r="L916" s="141"/>
      <c r="M916" s="145"/>
      <c r="T916" s="146"/>
      <c r="AT916" s="142" t="s">
        <v>137</v>
      </c>
      <c r="AU916" s="142" t="s">
        <v>76</v>
      </c>
      <c r="AV916" s="13" t="s">
        <v>76</v>
      </c>
      <c r="AW916" s="13" t="s">
        <v>28</v>
      </c>
      <c r="AX916" s="13" t="s">
        <v>66</v>
      </c>
      <c r="AY916" s="142" t="s">
        <v>126</v>
      </c>
    </row>
    <row r="917" spans="2:65" s="15" customFormat="1" ht="11.25" x14ac:dyDescent="0.2">
      <c r="B917" s="153"/>
      <c r="D917" s="136" t="s">
        <v>137</v>
      </c>
      <c r="E917" s="154" t="s">
        <v>17</v>
      </c>
      <c r="F917" s="155" t="s">
        <v>157</v>
      </c>
      <c r="H917" s="156">
        <v>34.700000000000003</v>
      </c>
      <c r="L917" s="153"/>
      <c r="M917" s="157"/>
      <c r="T917" s="158"/>
      <c r="AT917" s="154" t="s">
        <v>137</v>
      </c>
      <c r="AU917" s="154" t="s">
        <v>76</v>
      </c>
      <c r="AV917" s="15" t="s">
        <v>133</v>
      </c>
      <c r="AW917" s="15" t="s">
        <v>28</v>
      </c>
      <c r="AX917" s="15" t="s">
        <v>74</v>
      </c>
      <c r="AY917" s="154" t="s">
        <v>126</v>
      </c>
    </row>
    <row r="918" spans="2:65" s="1" customFormat="1" ht="24.2" customHeight="1" x14ac:dyDescent="0.2">
      <c r="B918" s="30"/>
      <c r="C918" s="120" t="s">
        <v>1191</v>
      </c>
      <c r="D918" s="120" t="s">
        <v>128</v>
      </c>
      <c r="E918" s="121" t="s">
        <v>1192</v>
      </c>
      <c r="F918" s="122" t="s">
        <v>1193</v>
      </c>
      <c r="G918" s="123" t="s">
        <v>286</v>
      </c>
      <c r="H918" s="124">
        <v>9.9</v>
      </c>
      <c r="I918" s="125">
        <v>1</v>
      </c>
      <c r="J918" s="125">
        <f>ROUND(I918*H918,2)</f>
        <v>9.9</v>
      </c>
      <c r="K918" s="122" t="s">
        <v>132</v>
      </c>
      <c r="L918" s="30"/>
      <c r="M918" s="126" t="s">
        <v>17</v>
      </c>
      <c r="N918" s="127" t="s">
        <v>37</v>
      </c>
      <c r="O918" s="128">
        <v>7.0000000000000007E-2</v>
      </c>
      <c r="P918" s="128">
        <f>O918*H918</f>
        <v>0.69300000000000006</v>
      </c>
      <c r="Q918" s="128">
        <v>2.0000000000000001E-4</v>
      </c>
      <c r="R918" s="128">
        <f>Q918*H918</f>
        <v>1.98E-3</v>
      </c>
      <c r="S918" s="128">
        <v>0</v>
      </c>
      <c r="T918" s="129">
        <f>S918*H918</f>
        <v>0</v>
      </c>
      <c r="AR918" s="130" t="s">
        <v>239</v>
      </c>
      <c r="AT918" s="130" t="s">
        <v>128</v>
      </c>
      <c r="AU918" s="130" t="s">
        <v>76</v>
      </c>
      <c r="AY918" s="18" t="s">
        <v>126</v>
      </c>
      <c r="BE918" s="131">
        <f>IF(N918="základní",J918,0)</f>
        <v>9.9</v>
      </c>
      <c r="BF918" s="131">
        <f>IF(N918="snížená",J918,0)</f>
        <v>0</v>
      </c>
      <c r="BG918" s="131">
        <f>IF(N918="zákl. přenesená",J918,0)</f>
        <v>0</v>
      </c>
      <c r="BH918" s="131">
        <f>IF(N918="sníž. přenesená",J918,0)</f>
        <v>0</v>
      </c>
      <c r="BI918" s="131">
        <f>IF(N918="nulová",J918,0)</f>
        <v>0</v>
      </c>
      <c r="BJ918" s="18" t="s">
        <v>74</v>
      </c>
      <c r="BK918" s="131">
        <f>ROUND(I918*H918,2)</f>
        <v>9.9</v>
      </c>
      <c r="BL918" s="18" t="s">
        <v>239</v>
      </c>
      <c r="BM918" s="130" t="s">
        <v>1194</v>
      </c>
    </row>
    <row r="919" spans="2:65" s="1" customFormat="1" ht="11.25" x14ac:dyDescent="0.2">
      <c r="B919" s="30"/>
      <c r="D919" s="132" t="s">
        <v>135</v>
      </c>
      <c r="F919" s="133" t="s">
        <v>1195</v>
      </c>
      <c r="L919" s="30"/>
      <c r="M919" s="134"/>
      <c r="T919" s="51"/>
      <c r="AT919" s="18" t="s">
        <v>135</v>
      </c>
      <c r="AU919" s="18" t="s">
        <v>76</v>
      </c>
    </row>
    <row r="920" spans="2:65" s="13" customFormat="1" ht="11.25" x14ac:dyDescent="0.2">
      <c r="B920" s="141"/>
      <c r="D920" s="136" t="s">
        <v>137</v>
      </c>
      <c r="E920" s="142" t="s">
        <v>17</v>
      </c>
      <c r="F920" s="143" t="s">
        <v>1196</v>
      </c>
      <c r="H920" s="144">
        <v>9.9</v>
      </c>
      <c r="L920" s="141"/>
      <c r="M920" s="145"/>
      <c r="T920" s="146"/>
      <c r="AT920" s="142" t="s">
        <v>137</v>
      </c>
      <c r="AU920" s="142" t="s">
        <v>76</v>
      </c>
      <c r="AV920" s="13" t="s">
        <v>76</v>
      </c>
      <c r="AW920" s="13" t="s">
        <v>28</v>
      </c>
      <c r="AX920" s="13" t="s">
        <v>74</v>
      </c>
      <c r="AY920" s="142" t="s">
        <v>126</v>
      </c>
    </row>
    <row r="921" spans="2:65" s="1" customFormat="1" ht="16.5" customHeight="1" x14ac:dyDescent="0.2">
      <c r="B921" s="30"/>
      <c r="C921" s="159" t="s">
        <v>1197</v>
      </c>
      <c r="D921" s="159" t="s">
        <v>192</v>
      </c>
      <c r="E921" s="160" t="s">
        <v>1198</v>
      </c>
      <c r="F921" s="161" t="s">
        <v>1199</v>
      </c>
      <c r="G921" s="162" t="s">
        <v>286</v>
      </c>
      <c r="H921" s="163">
        <v>10.89</v>
      </c>
      <c r="I921" s="164">
        <v>1</v>
      </c>
      <c r="J921" s="164">
        <f>ROUND(I921*H921,2)</f>
        <v>10.89</v>
      </c>
      <c r="K921" s="161" t="s">
        <v>132</v>
      </c>
      <c r="L921" s="165"/>
      <c r="M921" s="166" t="s">
        <v>17</v>
      </c>
      <c r="N921" s="167" t="s">
        <v>37</v>
      </c>
      <c r="O921" s="128">
        <v>0</v>
      </c>
      <c r="P921" s="128">
        <f>O921*H921</f>
        <v>0</v>
      </c>
      <c r="Q921" s="128">
        <v>1.7000000000000001E-4</v>
      </c>
      <c r="R921" s="128">
        <f>Q921*H921</f>
        <v>1.8513000000000002E-3</v>
      </c>
      <c r="S921" s="128">
        <v>0</v>
      </c>
      <c r="T921" s="129">
        <f>S921*H921</f>
        <v>0</v>
      </c>
      <c r="AR921" s="130" t="s">
        <v>345</v>
      </c>
      <c r="AT921" s="130" t="s">
        <v>192</v>
      </c>
      <c r="AU921" s="130" t="s">
        <v>76</v>
      </c>
      <c r="AY921" s="18" t="s">
        <v>126</v>
      </c>
      <c r="BE921" s="131">
        <f>IF(N921="základní",J921,0)</f>
        <v>10.89</v>
      </c>
      <c r="BF921" s="131">
        <f>IF(N921="snížená",J921,0)</f>
        <v>0</v>
      </c>
      <c r="BG921" s="131">
        <f>IF(N921="zákl. přenesená",J921,0)</f>
        <v>0</v>
      </c>
      <c r="BH921" s="131">
        <f>IF(N921="sníž. přenesená",J921,0)</f>
        <v>0</v>
      </c>
      <c r="BI921" s="131">
        <f>IF(N921="nulová",J921,0)</f>
        <v>0</v>
      </c>
      <c r="BJ921" s="18" t="s">
        <v>74</v>
      </c>
      <c r="BK921" s="131">
        <f>ROUND(I921*H921,2)</f>
        <v>10.89</v>
      </c>
      <c r="BL921" s="18" t="s">
        <v>239</v>
      </c>
      <c r="BM921" s="130" t="s">
        <v>1200</v>
      </c>
    </row>
    <row r="922" spans="2:65" s="13" customFormat="1" ht="11.25" x14ac:dyDescent="0.2">
      <c r="B922" s="141"/>
      <c r="D922" s="136" t="s">
        <v>137</v>
      </c>
      <c r="F922" s="143" t="s">
        <v>1201</v>
      </c>
      <c r="H922" s="144">
        <v>10.89</v>
      </c>
      <c r="L922" s="141"/>
      <c r="M922" s="145"/>
      <c r="T922" s="146"/>
      <c r="AT922" s="142" t="s">
        <v>137</v>
      </c>
      <c r="AU922" s="142" t="s">
        <v>76</v>
      </c>
      <c r="AV922" s="13" t="s">
        <v>76</v>
      </c>
      <c r="AW922" s="13" t="s">
        <v>4</v>
      </c>
      <c r="AX922" s="13" t="s">
        <v>74</v>
      </c>
      <c r="AY922" s="142" t="s">
        <v>126</v>
      </c>
    </row>
    <row r="923" spans="2:65" s="1" customFormat="1" ht="24.2" customHeight="1" x14ac:dyDescent="0.2">
      <c r="B923" s="30"/>
      <c r="C923" s="120" t="s">
        <v>1202</v>
      </c>
      <c r="D923" s="120" t="s">
        <v>128</v>
      </c>
      <c r="E923" s="121" t="s">
        <v>1203</v>
      </c>
      <c r="F923" s="122" t="s">
        <v>1204</v>
      </c>
      <c r="G923" s="123" t="s">
        <v>684</v>
      </c>
      <c r="H923" s="124">
        <v>1</v>
      </c>
      <c r="I923" s="125">
        <v>1</v>
      </c>
      <c r="J923" s="125">
        <f>ROUND(I923*H923,2)</f>
        <v>1</v>
      </c>
      <c r="K923" s="122" t="s">
        <v>132</v>
      </c>
      <c r="L923" s="30"/>
      <c r="M923" s="126" t="s">
        <v>17</v>
      </c>
      <c r="N923" s="127" t="s">
        <v>37</v>
      </c>
      <c r="O923" s="128">
        <v>0</v>
      </c>
      <c r="P923" s="128">
        <f>O923*H923</f>
        <v>0</v>
      </c>
      <c r="Q923" s="128">
        <v>0</v>
      </c>
      <c r="R923" s="128">
        <f>Q923*H923</f>
        <v>0</v>
      </c>
      <c r="S923" s="128">
        <v>0</v>
      </c>
      <c r="T923" s="129">
        <f>S923*H923</f>
        <v>0</v>
      </c>
      <c r="AR923" s="130" t="s">
        <v>239</v>
      </c>
      <c r="AT923" s="130" t="s">
        <v>128</v>
      </c>
      <c r="AU923" s="130" t="s">
        <v>76</v>
      </c>
      <c r="AY923" s="18" t="s">
        <v>126</v>
      </c>
      <c r="BE923" s="131">
        <f>IF(N923="základní",J923,0)</f>
        <v>1</v>
      </c>
      <c r="BF923" s="131">
        <f>IF(N923="snížená",J923,0)</f>
        <v>0</v>
      </c>
      <c r="BG923" s="131">
        <f>IF(N923="zákl. přenesená",J923,0)</f>
        <v>0</v>
      </c>
      <c r="BH923" s="131">
        <f>IF(N923="sníž. přenesená",J923,0)</f>
        <v>0</v>
      </c>
      <c r="BI923" s="131">
        <f>IF(N923="nulová",J923,0)</f>
        <v>0</v>
      </c>
      <c r="BJ923" s="18" t="s">
        <v>74</v>
      </c>
      <c r="BK923" s="131">
        <f>ROUND(I923*H923,2)</f>
        <v>1</v>
      </c>
      <c r="BL923" s="18" t="s">
        <v>239</v>
      </c>
      <c r="BM923" s="130" t="s">
        <v>1205</v>
      </c>
    </row>
    <row r="924" spans="2:65" s="1" customFormat="1" ht="11.25" x14ac:dyDescent="0.2">
      <c r="B924" s="30"/>
      <c r="D924" s="132" t="s">
        <v>135</v>
      </c>
      <c r="F924" s="133" t="s">
        <v>1206</v>
      </c>
      <c r="L924" s="30"/>
      <c r="M924" s="134"/>
      <c r="T924" s="51"/>
      <c r="AT924" s="18" t="s">
        <v>135</v>
      </c>
      <c r="AU924" s="18" t="s">
        <v>76</v>
      </c>
    </row>
    <row r="925" spans="2:65" s="11" customFormat="1" ht="22.9" customHeight="1" x14ac:dyDescent="0.2">
      <c r="B925" s="109"/>
      <c r="D925" s="110" t="s">
        <v>65</v>
      </c>
      <c r="E925" s="118" t="s">
        <v>1207</v>
      </c>
      <c r="F925" s="118" t="s">
        <v>1208</v>
      </c>
      <c r="J925" s="119">
        <f>BK925</f>
        <v>354.74</v>
      </c>
      <c r="L925" s="109"/>
      <c r="M925" s="113"/>
      <c r="P925" s="114">
        <f>SUM(P926:P952)</f>
        <v>33.147109999999998</v>
      </c>
      <c r="R925" s="114">
        <f>SUM(R926:R952)</f>
        <v>0.45851817</v>
      </c>
      <c r="T925" s="115">
        <f>SUM(T926:T952)</f>
        <v>0</v>
      </c>
      <c r="AR925" s="110" t="s">
        <v>76</v>
      </c>
      <c r="AT925" s="116" t="s">
        <v>65</v>
      </c>
      <c r="AU925" s="116" t="s">
        <v>74</v>
      </c>
      <c r="AY925" s="110" t="s">
        <v>126</v>
      </c>
      <c r="BK925" s="117">
        <f>SUM(BK926:BK952)</f>
        <v>354.74</v>
      </c>
    </row>
    <row r="926" spans="2:65" s="1" customFormat="1" ht="16.5" customHeight="1" x14ac:dyDescent="0.2">
      <c r="B926" s="30"/>
      <c r="C926" s="120" t="s">
        <v>1209</v>
      </c>
      <c r="D926" s="120" t="s">
        <v>128</v>
      </c>
      <c r="E926" s="121" t="s">
        <v>1210</v>
      </c>
      <c r="F926" s="122" t="s">
        <v>1211</v>
      </c>
      <c r="G926" s="123" t="s">
        <v>131</v>
      </c>
      <c r="H926" s="124">
        <v>90.813999999999993</v>
      </c>
      <c r="I926" s="125">
        <v>1</v>
      </c>
      <c r="J926" s="125">
        <f>ROUND(I926*H926,2)</f>
        <v>90.81</v>
      </c>
      <c r="K926" s="122" t="s">
        <v>132</v>
      </c>
      <c r="L926" s="30"/>
      <c r="M926" s="126" t="s">
        <v>17</v>
      </c>
      <c r="N926" s="127" t="s">
        <v>37</v>
      </c>
      <c r="O926" s="128">
        <v>5.8000000000000003E-2</v>
      </c>
      <c r="P926" s="128">
        <f>O926*H926</f>
        <v>5.2672119999999998</v>
      </c>
      <c r="Q926" s="128">
        <v>3.0000000000000001E-5</v>
      </c>
      <c r="R926" s="128">
        <f>Q926*H926</f>
        <v>2.72442E-3</v>
      </c>
      <c r="S926" s="128">
        <v>0</v>
      </c>
      <c r="T926" s="129">
        <f>S926*H926</f>
        <v>0</v>
      </c>
      <c r="AR926" s="130" t="s">
        <v>239</v>
      </c>
      <c r="AT926" s="130" t="s">
        <v>128</v>
      </c>
      <c r="AU926" s="130" t="s">
        <v>76</v>
      </c>
      <c r="AY926" s="18" t="s">
        <v>126</v>
      </c>
      <c r="BE926" s="131">
        <f>IF(N926="základní",J926,0)</f>
        <v>90.81</v>
      </c>
      <c r="BF926" s="131">
        <f>IF(N926="snížená",J926,0)</f>
        <v>0</v>
      </c>
      <c r="BG926" s="131">
        <f>IF(N926="zákl. přenesená",J926,0)</f>
        <v>0</v>
      </c>
      <c r="BH926" s="131">
        <f>IF(N926="sníž. přenesená",J926,0)</f>
        <v>0</v>
      </c>
      <c r="BI926" s="131">
        <f>IF(N926="nulová",J926,0)</f>
        <v>0</v>
      </c>
      <c r="BJ926" s="18" t="s">
        <v>74</v>
      </c>
      <c r="BK926" s="131">
        <f>ROUND(I926*H926,2)</f>
        <v>90.81</v>
      </c>
      <c r="BL926" s="18" t="s">
        <v>239</v>
      </c>
      <c r="BM926" s="130" t="s">
        <v>1212</v>
      </c>
    </row>
    <row r="927" spans="2:65" s="1" customFormat="1" ht="11.25" x14ac:dyDescent="0.2">
      <c r="B927" s="30"/>
      <c r="D927" s="132" t="s">
        <v>135</v>
      </c>
      <c r="F927" s="133" t="s">
        <v>1213</v>
      </c>
      <c r="L927" s="30"/>
      <c r="M927" s="134"/>
      <c r="T927" s="51"/>
      <c r="AT927" s="18" t="s">
        <v>135</v>
      </c>
      <c r="AU927" s="18" t="s">
        <v>76</v>
      </c>
    </row>
    <row r="928" spans="2:65" s="12" customFormat="1" ht="11.25" x14ac:dyDescent="0.2">
      <c r="B928" s="135"/>
      <c r="D928" s="136" t="s">
        <v>137</v>
      </c>
      <c r="E928" s="137" t="s">
        <v>17</v>
      </c>
      <c r="F928" s="138" t="s">
        <v>301</v>
      </c>
      <c r="H928" s="137" t="s">
        <v>17</v>
      </c>
      <c r="L928" s="135"/>
      <c r="M928" s="139"/>
      <c r="T928" s="140"/>
      <c r="AT928" s="137" t="s">
        <v>137</v>
      </c>
      <c r="AU928" s="137" t="s">
        <v>76</v>
      </c>
      <c r="AV928" s="12" t="s">
        <v>74</v>
      </c>
      <c r="AW928" s="12" t="s">
        <v>28</v>
      </c>
      <c r="AX928" s="12" t="s">
        <v>66</v>
      </c>
      <c r="AY928" s="137" t="s">
        <v>126</v>
      </c>
    </row>
    <row r="929" spans="2:65" s="13" customFormat="1" ht="11.25" x14ac:dyDescent="0.2">
      <c r="B929" s="141"/>
      <c r="D929" s="136" t="s">
        <v>137</v>
      </c>
      <c r="E929" s="142" t="s">
        <v>17</v>
      </c>
      <c r="F929" s="143" t="s">
        <v>1214</v>
      </c>
      <c r="H929" s="144">
        <v>28.67</v>
      </c>
      <c r="L929" s="141"/>
      <c r="M929" s="145"/>
      <c r="T929" s="146"/>
      <c r="AT929" s="142" t="s">
        <v>137</v>
      </c>
      <c r="AU929" s="142" t="s">
        <v>76</v>
      </c>
      <c r="AV929" s="13" t="s">
        <v>76</v>
      </c>
      <c r="AW929" s="13" t="s">
        <v>28</v>
      </c>
      <c r="AX929" s="13" t="s">
        <v>66</v>
      </c>
      <c r="AY929" s="142" t="s">
        <v>126</v>
      </c>
    </row>
    <row r="930" spans="2:65" s="13" customFormat="1" ht="11.25" x14ac:dyDescent="0.2">
      <c r="B930" s="141"/>
      <c r="D930" s="136" t="s">
        <v>137</v>
      </c>
      <c r="E930" s="142" t="s">
        <v>17</v>
      </c>
      <c r="F930" s="143" t="s">
        <v>1215</v>
      </c>
      <c r="H930" s="144">
        <v>3.99</v>
      </c>
      <c r="L930" s="141"/>
      <c r="M930" s="145"/>
      <c r="T930" s="146"/>
      <c r="AT930" s="142" t="s">
        <v>137</v>
      </c>
      <c r="AU930" s="142" t="s">
        <v>76</v>
      </c>
      <c r="AV930" s="13" t="s">
        <v>76</v>
      </c>
      <c r="AW930" s="13" t="s">
        <v>28</v>
      </c>
      <c r="AX930" s="13" t="s">
        <v>66</v>
      </c>
      <c r="AY930" s="142" t="s">
        <v>126</v>
      </c>
    </row>
    <row r="931" spans="2:65" s="13" customFormat="1" ht="11.25" x14ac:dyDescent="0.2">
      <c r="B931" s="141"/>
      <c r="D931" s="136" t="s">
        <v>137</v>
      </c>
      <c r="E931" s="142" t="s">
        <v>17</v>
      </c>
      <c r="F931" s="143" t="s">
        <v>1216</v>
      </c>
      <c r="H931" s="144">
        <v>1.9</v>
      </c>
      <c r="L931" s="141"/>
      <c r="M931" s="145"/>
      <c r="T931" s="146"/>
      <c r="AT931" s="142" t="s">
        <v>137</v>
      </c>
      <c r="AU931" s="142" t="s">
        <v>76</v>
      </c>
      <c r="AV931" s="13" t="s">
        <v>76</v>
      </c>
      <c r="AW931" s="13" t="s">
        <v>28</v>
      </c>
      <c r="AX931" s="13" t="s">
        <v>66</v>
      </c>
      <c r="AY931" s="142" t="s">
        <v>126</v>
      </c>
    </row>
    <row r="932" spans="2:65" s="13" customFormat="1" ht="11.25" x14ac:dyDescent="0.2">
      <c r="B932" s="141"/>
      <c r="D932" s="136" t="s">
        <v>137</v>
      </c>
      <c r="E932" s="142" t="s">
        <v>17</v>
      </c>
      <c r="F932" s="143" t="s">
        <v>1217</v>
      </c>
      <c r="H932" s="144">
        <v>13.65</v>
      </c>
      <c r="L932" s="141"/>
      <c r="M932" s="145"/>
      <c r="T932" s="146"/>
      <c r="AT932" s="142" t="s">
        <v>137</v>
      </c>
      <c r="AU932" s="142" t="s">
        <v>76</v>
      </c>
      <c r="AV932" s="13" t="s">
        <v>76</v>
      </c>
      <c r="AW932" s="13" t="s">
        <v>28</v>
      </c>
      <c r="AX932" s="13" t="s">
        <v>66</v>
      </c>
      <c r="AY932" s="142" t="s">
        <v>126</v>
      </c>
    </row>
    <row r="933" spans="2:65" s="13" customFormat="1" ht="11.25" x14ac:dyDescent="0.2">
      <c r="B933" s="141"/>
      <c r="D933" s="136" t="s">
        <v>137</v>
      </c>
      <c r="E933" s="142" t="s">
        <v>17</v>
      </c>
      <c r="F933" s="143" t="s">
        <v>1218</v>
      </c>
      <c r="H933" s="144">
        <v>1.5640000000000001</v>
      </c>
      <c r="L933" s="141"/>
      <c r="M933" s="145"/>
      <c r="T933" s="146"/>
      <c r="AT933" s="142" t="s">
        <v>137</v>
      </c>
      <c r="AU933" s="142" t="s">
        <v>76</v>
      </c>
      <c r="AV933" s="13" t="s">
        <v>76</v>
      </c>
      <c r="AW933" s="13" t="s">
        <v>28</v>
      </c>
      <c r="AX933" s="13" t="s">
        <v>66</v>
      </c>
      <c r="AY933" s="142" t="s">
        <v>126</v>
      </c>
    </row>
    <row r="934" spans="2:65" s="14" customFormat="1" ht="11.25" x14ac:dyDescent="0.2">
      <c r="B934" s="147"/>
      <c r="D934" s="136" t="s">
        <v>137</v>
      </c>
      <c r="E934" s="148" t="s">
        <v>17</v>
      </c>
      <c r="F934" s="149" t="s">
        <v>154</v>
      </c>
      <c r="H934" s="150">
        <v>49.774000000000001</v>
      </c>
      <c r="L934" s="147"/>
      <c r="M934" s="151"/>
      <c r="T934" s="152"/>
      <c r="AT934" s="148" t="s">
        <v>137</v>
      </c>
      <c r="AU934" s="148" t="s">
        <v>76</v>
      </c>
      <c r="AV934" s="14" t="s">
        <v>146</v>
      </c>
      <c r="AW934" s="14" t="s">
        <v>28</v>
      </c>
      <c r="AX934" s="14" t="s">
        <v>66</v>
      </c>
      <c r="AY934" s="148" t="s">
        <v>126</v>
      </c>
    </row>
    <row r="935" spans="2:65" s="12" customFormat="1" ht="11.25" x14ac:dyDescent="0.2">
      <c r="B935" s="135"/>
      <c r="D935" s="136" t="s">
        <v>137</v>
      </c>
      <c r="E935" s="137" t="s">
        <v>17</v>
      </c>
      <c r="F935" s="138" t="s">
        <v>304</v>
      </c>
      <c r="H935" s="137" t="s">
        <v>17</v>
      </c>
      <c r="L935" s="135"/>
      <c r="M935" s="139"/>
      <c r="T935" s="140"/>
      <c r="AT935" s="137" t="s">
        <v>137</v>
      </c>
      <c r="AU935" s="137" t="s">
        <v>76</v>
      </c>
      <c r="AV935" s="12" t="s">
        <v>74</v>
      </c>
      <c r="AW935" s="12" t="s">
        <v>28</v>
      </c>
      <c r="AX935" s="12" t="s">
        <v>66</v>
      </c>
      <c r="AY935" s="137" t="s">
        <v>126</v>
      </c>
    </row>
    <row r="936" spans="2:65" s="13" customFormat="1" ht="11.25" x14ac:dyDescent="0.2">
      <c r="B936" s="141"/>
      <c r="D936" s="136" t="s">
        <v>137</v>
      </c>
      <c r="E936" s="142" t="s">
        <v>17</v>
      </c>
      <c r="F936" s="143" t="s">
        <v>555</v>
      </c>
      <c r="H936" s="144">
        <v>27.495000000000001</v>
      </c>
      <c r="L936" s="141"/>
      <c r="M936" s="145"/>
      <c r="T936" s="146"/>
      <c r="AT936" s="142" t="s">
        <v>137</v>
      </c>
      <c r="AU936" s="142" t="s">
        <v>76</v>
      </c>
      <c r="AV936" s="13" t="s">
        <v>76</v>
      </c>
      <c r="AW936" s="13" t="s">
        <v>28</v>
      </c>
      <c r="AX936" s="13" t="s">
        <v>66</v>
      </c>
      <c r="AY936" s="142" t="s">
        <v>126</v>
      </c>
    </row>
    <row r="937" spans="2:65" s="13" customFormat="1" ht="11.25" x14ac:dyDescent="0.2">
      <c r="B937" s="141"/>
      <c r="D937" s="136" t="s">
        <v>137</v>
      </c>
      <c r="E937" s="142" t="s">
        <v>17</v>
      </c>
      <c r="F937" s="143" t="s">
        <v>558</v>
      </c>
      <c r="H937" s="144">
        <v>0.09</v>
      </c>
      <c r="L937" s="141"/>
      <c r="M937" s="145"/>
      <c r="T937" s="146"/>
      <c r="AT937" s="142" t="s">
        <v>137</v>
      </c>
      <c r="AU937" s="142" t="s">
        <v>76</v>
      </c>
      <c r="AV937" s="13" t="s">
        <v>76</v>
      </c>
      <c r="AW937" s="13" t="s">
        <v>28</v>
      </c>
      <c r="AX937" s="13" t="s">
        <v>66</v>
      </c>
      <c r="AY937" s="142" t="s">
        <v>126</v>
      </c>
    </row>
    <row r="938" spans="2:65" s="13" customFormat="1" ht="11.25" x14ac:dyDescent="0.2">
      <c r="B938" s="141"/>
      <c r="D938" s="136" t="s">
        <v>137</v>
      </c>
      <c r="E938" s="142" t="s">
        <v>17</v>
      </c>
      <c r="F938" s="143" t="s">
        <v>564</v>
      </c>
      <c r="H938" s="144">
        <v>13.455</v>
      </c>
      <c r="L938" s="141"/>
      <c r="M938" s="145"/>
      <c r="T938" s="146"/>
      <c r="AT938" s="142" t="s">
        <v>137</v>
      </c>
      <c r="AU938" s="142" t="s">
        <v>76</v>
      </c>
      <c r="AV938" s="13" t="s">
        <v>76</v>
      </c>
      <c r="AW938" s="13" t="s">
        <v>28</v>
      </c>
      <c r="AX938" s="13" t="s">
        <v>66</v>
      </c>
      <c r="AY938" s="142" t="s">
        <v>126</v>
      </c>
    </row>
    <row r="939" spans="2:65" s="14" customFormat="1" ht="11.25" x14ac:dyDescent="0.2">
      <c r="B939" s="147"/>
      <c r="D939" s="136" t="s">
        <v>137</v>
      </c>
      <c r="E939" s="148" t="s">
        <v>17</v>
      </c>
      <c r="F939" s="149" t="s">
        <v>154</v>
      </c>
      <c r="H939" s="150">
        <v>41.04</v>
      </c>
      <c r="L939" s="147"/>
      <c r="M939" s="151"/>
      <c r="T939" s="152"/>
      <c r="AT939" s="148" t="s">
        <v>137</v>
      </c>
      <c r="AU939" s="148" t="s">
        <v>76</v>
      </c>
      <c r="AV939" s="14" t="s">
        <v>146</v>
      </c>
      <c r="AW939" s="14" t="s">
        <v>28</v>
      </c>
      <c r="AX939" s="14" t="s">
        <v>66</v>
      </c>
      <c r="AY939" s="148" t="s">
        <v>126</v>
      </c>
    </row>
    <row r="940" spans="2:65" s="15" customFormat="1" ht="11.25" x14ac:dyDescent="0.2">
      <c r="B940" s="153"/>
      <c r="D940" s="136" t="s">
        <v>137</v>
      </c>
      <c r="E940" s="154" t="s">
        <v>17</v>
      </c>
      <c r="F940" s="155" t="s">
        <v>157</v>
      </c>
      <c r="H940" s="156">
        <v>90.814000000000007</v>
      </c>
      <c r="L940" s="153"/>
      <c r="M940" s="157"/>
      <c r="T940" s="158"/>
      <c r="AT940" s="154" t="s">
        <v>137</v>
      </c>
      <c r="AU940" s="154" t="s">
        <v>76</v>
      </c>
      <c r="AV940" s="15" t="s">
        <v>133</v>
      </c>
      <c r="AW940" s="15" t="s">
        <v>28</v>
      </c>
      <c r="AX940" s="15" t="s">
        <v>74</v>
      </c>
      <c r="AY940" s="154" t="s">
        <v>126</v>
      </c>
    </row>
    <row r="941" spans="2:65" s="1" customFormat="1" ht="16.5" customHeight="1" x14ac:dyDescent="0.2">
      <c r="B941" s="30"/>
      <c r="C941" s="120" t="s">
        <v>1219</v>
      </c>
      <c r="D941" s="120" t="s">
        <v>128</v>
      </c>
      <c r="E941" s="121" t="s">
        <v>1220</v>
      </c>
      <c r="F941" s="122" t="s">
        <v>1221</v>
      </c>
      <c r="G941" s="123" t="s">
        <v>131</v>
      </c>
      <c r="H941" s="124">
        <v>90.813999999999993</v>
      </c>
      <c r="I941" s="125">
        <v>1</v>
      </c>
      <c r="J941" s="125">
        <f>ROUND(I941*H941,2)</f>
        <v>90.81</v>
      </c>
      <c r="K941" s="122" t="s">
        <v>132</v>
      </c>
      <c r="L941" s="30"/>
      <c r="M941" s="126" t="s">
        <v>17</v>
      </c>
      <c r="N941" s="127" t="s">
        <v>37</v>
      </c>
      <c r="O941" s="128">
        <v>0.307</v>
      </c>
      <c r="P941" s="128">
        <f>O941*H941</f>
        <v>27.879897999999997</v>
      </c>
      <c r="Q941" s="128">
        <v>2.9999999999999997E-4</v>
      </c>
      <c r="R941" s="128">
        <f>Q941*H941</f>
        <v>2.7244199999999996E-2</v>
      </c>
      <c r="S941" s="128">
        <v>0</v>
      </c>
      <c r="T941" s="129">
        <f>S941*H941</f>
        <v>0</v>
      </c>
      <c r="AR941" s="130" t="s">
        <v>239</v>
      </c>
      <c r="AT941" s="130" t="s">
        <v>128</v>
      </c>
      <c r="AU941" s="130" t="s">
        <v>76</v>
      </c>
      <c r="AY941" s="18" t="s">
        <v>126</v>
      </c>
      <c r="BE941" s="131">
        <f>IF(N941="základní",J941,0)</f>
        <v>90.81</v>
      </c>
      <c r="BF941" s="131">
        <f>IF(N941="snížená",J941,0)</f>
        <v>0</v>
      </c>
      <c r="BG941" s="131">
        <f>IF(N941="zákl. přenesená",J941,0)</f>
        <v>0</v>
      </c>
      <c r="BH941" s="131">
        <f>IF(N941="sníž. přenesená",J941,0)</f>
        <v>0</v>
      </c>
      <c r="BI941" s="131">
        <f>IF(N941="nulová",J941,0)</f>
        <v>0</v>
      </c>
      <c r="BJ941" s="18" t="s">
        <v>74</v>
      </c>
      <c r="BK941" s="131">
        <f>ROUND(I941*H941,2)</f>
        <v>90.81</v>
      </c>
      <c r="BL941" s="18" t="s">
        <v>239</v>
      </c>
      <c r="BM941" s="130" t="s">
        <v>1222</v>
      </c>
    </row>
    <row r="942" spans="2:65" s="1" customFormat="1" ht="11.25" x14ac:dyDescent="0.2">
      <c r="B942" s="30"/>
      <c r="D942" s="132" t="s">
        <v>135</v>
      </c>
      <c r="F942" s="133" t="s">
        <v>1223</v>
      </c>
      <c r="L942" s="30"/>
      <c r="M942" s="134"/>
      <c r="T942" s="51"/>
      <c r="AT942" s="18" t="s">
        <v>135</v>
      </c>
      <c r="AU942" s="18" t="s">
        <v>76</v>
      </c>
    </row>
    <row r="943" spans="2:65" s="1" customFormat="1" ht="24.2" customHeight="1" x14ac:dyDescent="0.2">
      <c r="B943" s="30"/>
      <c r="C943" s="159" t="s">
        <v>1224</v>
      </c>
      <c r="D943" s="159" t="s">
        <v>192</v>
      </c>
      <c r="E943" s="160" t="s">
        <v>1225</v>
      </c>
      <c r="F943" s="161" t="s">
        <v>1226</v>
      </c>
      <c r="G943" s="162" t="s">
        <v>131</v>
      </c>
      <c r="H943" s="163">
        <v>99.894999999999996</v>
      </c>
      <c r="I943" s="164">
        <v>1</v>
      </c>
      <c r="J943" s="164">
        <f>ROUND(I943*H943,2)</f>
        <v>99.9</v>
      </c>
      <c r="K943" s="161" t="s">
        <v>132</v>
      </c>
      <c r="L943" s="165"/>
      <c r="M943" s="166" t="s">
        <v>17</v>
      </c>
      <c r="N943" s="167" t="s">
        <v>37</v>
      </c>
      <c r="O943" s="128">
        <v>0</v>
      </c>
      <c r="P943" s="128">
        <f>O943*H943</f>
        <v>0</v>
      </c>
      <c r="Q943" s="128">
        <v>4.2900000000000004E-3</v>
      </c>
      <c r="R943" s="128">
        <f>Q943*H943</f>
        <v>0.42854955</v>
      </c>
      <c r="S943" s="128">
        <v>0</v>
      </c>
      <c r="T943" s="129">
        <f>S943*H943</f>
        <v>0</v>
      </c>
      <c r="AR943" s="130" t="s">
        <v>345</v>
      </c>
      <c r="AT943" s="130" t="s">
        <v>192</v>
      </c>
      <c r="AU943" s="130" t="s">
        <v>76</v>
      </c>
      <c r="AY943" s="18" t="s">
        <v>126</v>
      </c>
      <c r="BE943" s="131">
        <f>IF(N943="základní",J943,0)</f>
        <v>99.9</v>
      </c>
      <c r="BF943" s="131">
        <f>IF(N943="snížená",J943,0)</f>
        <v>0</v>
      </c>
      <c r="BG943" s="131">
        <f>IF(N943="zákl. přenesená",J943,0)</f>
        <v>0</v>
      </c>
      <c r="BH943" s="131">
        <f>IF(N943="sníž. přenesená",J943,0)</f>
        <v>0</v>
      </c>
      <c r="BI943" s="131">
        <f>IF(N943="nulová",J943,0)</f>
        <v>0</v>
      </c>
      <c r="BJ943" s="18" t="s">
        <v>74</v>
      </c>
      <c r="BK943" s="131">
        <f>ROUND(I943*H943,2)</f>
        <v>99.9</v>
      </c>
      <c r="BL943" s="18" t="s">
        <v>239</v>
      </c>
      <c r="BM943" s="130" t="s">
        <v>1227</v>
      </c>
    </row>
    <row r="944" spans="2:65" s="13" customFormat="1" ht="11.25" x14ac:dyDescent="0.2">
      <c r="B944" s="141"/>
      <c r="D944" s="136" t="s">
        <v>137</v>
      </c>
      <c r="F944" s="143" t="s">
        <v>1228</v>
      </c>
      <c r="H944" s="144">
        <v>99.894999999999996</v>
      </c>
      <c r="L944" s="141"/>
      <c r="M944" s="145"/>
      <c r="T944" s="146"/>
      <c r="AT944" s="142" t="s">
        <v>137</v>
      </c>
      <c r="AU944" s="142" t="s">
        <v>76</v>
      </c>
      <c r="AV944" s="13" t="s">
        <v>76</v>
      </c>
      <c r="AW944" s="13" t="s">
        <v>4</v>
      </c>
      <c r="AX944" s="13" t="s">
        <v>74</v>
      </c>
      <c r="AY944" s="142" t="s">
        <v>126</v>
      </c>
    </row>
    <row r="945" spans="2:65" s="1" customFormat="1" ht="16.5" customHeight="1" x14ac:dyDescent="0.2">
      <c r="B945" s="30"/>
      <c r="C945" s="120" t="s">
        <v>1229</v>
      </c>
      <c r="D945" s="120" t="s">
        <v>128</v>
      </c>
      <c r="E945" s="121" t="s">
        <v>1230</v>
      </c>
      <c r="F945" s="122" t="s">
        <v>1231</v>
      </c>
      <c r="G945" s="123" t="s">
        <v>286</v>
      </c>
      <c r="H945" s="124">
        <v>72.22</v>
      </c>
      <c r="I945" s="125">
        <v>1</v>
      </c>
      <c r="J945" s="125">
        <f>ROUND(I945*H945,2)</f>
        <v>72.22</v>
      </c>
      <c r="K945" s="122" t="s">
        <v>17</v>
      </c>
      <c r="L945" s="30"/>
      <c r="M945" s="126" t="s">
        <v>17</v>
      </c>
      <c r="N945" s="127" t="s">
        <v>37</v>
      </c>
      <c r="O945" s="128">
        <v>0</v>
      </c>
      <c r="P945" s="128">
        <f>O945*H945</f>
        <v>0</v>
      </c>
      <c r="Q945" s="128">
        <v>0</v>
      </c>
      <c r="R945" s="128">
        <f>Q945*H945</f>
        <v>0</v>
      </c>
      <c r="S945" s="128">
        <v>0</v>
      </c>
      <c r="T945" s="129">
        <f>S945*H945</f>
        <v>0</v>
      </c>
      <c r="AR945" s="130" t="s">
        <v>239</v>
      </c>
      <c r="AT945" s="130" t="s">
        <v>128</v>
      </c>
      <c r="AU945" s="130" t="s">
        <v>76</v>
      </c>
      <c r="AY945" s="18" t="s">
        <v>126</v>
      </c>
      <c r="BE945" s="131">
        <f>IF(N945="základní",J945,0)</f>
        <v>72.22</v>
      </c>
      <c r="BF945" s="131">
        <f>IF(N945="snížená",J945,0)</f>
        <v>0</v>
      </c>
      <c r="BG945" s="131">
        <f>IF(N945="zákl. přenesená",J945,0)</f>
        <v>0</v>
      </c>
      <c r="BH945" s="131">
        <f>IF(N945="sníž. přenesená",J945,0)</f>
        <v>0</v>
      </c>
      <c r="BI945" s="131">
        <f>IF(N945="nulová",J945,0)</f>
        <v>0</v>
      </c>
      <c r="BJ945" s="18" t="s">
        <v>74</v>
      </c>
      <c r="BK945" s="131">
        <f>ROUND(I945*H945,2)</f>
        <v>72.22</v>
      </c>
      <c r="BL945" s="18" t="s">
        <v>239</v>
      </c>
      <c r="BM945" s="130" t="s">
        <v>1232</v>
      </c>
    </row>
    <row r="946" spans="2:65" s="12" customFormat="1" ht="11.25" x14ac:dyDescent="0.2">
      <c r="B946" s="135"/>
      <c r="D946" s="136" t="s">
        <v>137</v>
      </c>
      <c r="E946" s="137" t="s">
        <v>17</v>
      </c>
      <c r="F946" s="138" t="s">
        <v>301</v>
      </c>
      <c r="H946" s="137" t="s">
        <v>17</v>
      </c>
      <c r="L946" s="135"/>
      <c r="M946" s="139"/>
      <c r="T946" s="140"/>
      <c r="AT946" s="137" t="s">
        <v>137</v>
      </c>
      <c r="AU946" s="137" t="s">
        <v>76</v>
      </c>
      <c r="AV946" s="12" t="s">
        <v>74</v>
      </c>
      <c r="AW946" s="12" t="s">
        <v>28</v>
      </c>
      <c r="AX946" s="12" t="s">
        <v>66</v>
      </c>
      <c r="AY946" s="137" t="s">
        <v>126</v>
      </c>
    </row>
    <row r="947" spans="2:65" s="13" customFormat="1" ht="11.25" x14ac:dyDescent="0.2">
      <c r="B947" s="141"/>
      <c r="D947" s="136" t="s">
        <v>137</v>
      </c>
      <c r="E947" s="142" t="s">
        <v>17</v>
      </c>
      <c r="F947" s="143" t="s">
        <v>1233</v>
      </c>
      <c r="H947" s="144">
        <v>39.22</v>
      </c>
      <c r="L947" s="141"/>
      <c r="M947" s="145"/>
      <c r="T947" s="146"/>
      <c r="AT947" s="142" t="s">
        <v>137</v>
      </c>
      <c r="AU947" s="142" t="s">
        <v>76</v>
      </c>
      <c r="AV947" s="13" t="s">
        <v>76</v>
      </c>
      <c r="AW947" s="13" t="s">
        <v>28</v>
      </c>
      <c r="AX947" s="13" t="s">
        <v>66</v>
      </c>
      <c r="AY947" s="142" t="s">
        <v>126</v>
      </c>
    </row>
    <row r="948" spans="2:65" s="12" customFormat="1" ht="11.25" x14ac:dyDescent="0.2">
      <c r="B948" s="135"/>
      <c r="D948" s="136" t="s">
        <v>137</v>
      </c>
      <c r="E948" s="137" t="s">
        <v>17</v>
      </c>
      <c r="F948" s="138" t="s">
        <v>304</v>
      </c>
      <c r="H948" s="137" t="s">
        <v>17</v>
      </c>
      <c r="L948" s="135"/>
      <c r="M948" s="139"/>
      <c r="T948" s="140"/>
      <c r="AT948" s="137" t="s">
        <v>137</v>
      </c>
      <c r="AU948" s="137" t="s">
        <v>76</v>
      </c>
      <c r="AV948" s="12" t="s">
        <v>74</v>
      </c>
      <c r="AW948" s="12" t="s">
        <v>28</v>
      </c>
      <c r="AX948" s="12" t="s">
        <v>66</v>
      </c>
      <c r="AY948" s="137" t="s">
        <v>126</v>
      </c>
    </row>
    <row r="949" spans="2:65" s="13" customFormat="1" ht="11.25" x14ac:dyDescent="0.2">
      <c r="B949" s="141"/>
      <c r="D949" s="136" t="s">
        <v>137</v>
      </c>
      <c r="E949" s="142" t="s">
        <v>17</v>
      </c>
      <c r="F949" s="143" t="s">
        <v>1234</v>
      </c>
      <c r="H949" s="144">
        <v>33</v>
      </c>
      <c r="L949" s="141"/>
      <c r="M949" s="145"/>
      <c r="T949" s="146"/>
      <c r="AT949" s="142" t="s">
        <v>137</v>
      </c>
      <c r="AU949" s="142" t="s">
        <v>76</v>
      </c>
      <c r="AV949" s="13" t="s">
        <v>76</v>
      </c>
      <c r="AW949" s="13" t="s">
        <v>28</v>
      </c>
      <c r="AX949" s="13" t="s">
        <v>66</v>
      </c>
      <c r="AY949" s="142" t="s">
        <v>126</v>
      </c>
    </row>
    <row r="950" spans="2:65" s="15" customFormat="1" ht="11.25" x14ac:dyDescent="0.2">
      <c r="B950" s="153"/>
      <c r="D950" s="136" t="s">
        <v>137</v>
      </c>
      <c r="E950" s="154" t="s">
        <v>17</v>
      </c>
      <c r="F950" s="155" t="s">
        <v>157</v>
      </c>
      <c r="H950" s="156">
        <v>72.22</v>
      </c>
      <c r="L950" s="153"/>
      <c r="M950" s="157"/>
      <c r="T950" s="158"/>
      <c r="AT950" s="154" t="s">
        <v>137</v>
      </c>
      <c r="AU950" s="154" t="s">
        <v>76</v>
      </c>
      <c r="AV950" s="15" t="s">
        <v>133</v>
      </c>
      <c r="AW950" s="15" t="s">
        <v>28</v>
      </c>
      <c r="AX950" s="15" t="s">
        <v>74</v>
      </c>
      <c r="AY950" s="154" t="s">
        <v>126</v>
      </c>
    </row>
    <row r="951" spans="2:65" s="1" customFormat="1" ht="24.2" customHeight="1" x14ac:dyDescent="0.2">
      <c r="B951" s="30"/>
      <c r="C951" s="120" t="s">
        <v>1235</v>
      </c>
      <c r="D951" s="120" t="s">
        <v>128</v>
      </c>
      <c r="E951" s="121" t="s">
        <v>1236</v>
      </c>
      <c r="F951" s="122" t="s">
        <v>1237</v>
      </c>
      <c r="G951" s="123" t="s">
        <v>684</v>
      </c>
      <c r="H951" s="124">
        <v>1</v>
      </c>
      <c r="I951" s="125">
        <v>1</v>
      </c>
      <c r="J951" s="125">
        <f>ROUND(I951*H951,2)</f>
        <v>1</v>
      </c>
      <c r="K951" s="122" t="s">
        <v>132</v>
      </c>
      <c r="L951" s="30"/>
      <c r="M951" s="126" t="s">
        <v>17</v>
      </c>
      <c r="N951" s="127" t="s">
        <v>37</v>
      </c>
      <c r="O951" s="128">
        <v>0</v>
      </c>
      <c r="P951" s="128">
        <f>O951*H951</f>
        <v>0</v>
      </c>
      <c r="Q951" s="128">
        <v>0</v>
      </c>
      <c r="R951" s="128">
        <f>Q951*H951</f>
        <v>0</v>
      </c>
      <c r="S951" s="128">
        <v>0</v>
      </c>
      <c r="T951" s="129">
        <f>S951*H951</f>
        <v>0</v>
      </c>
      <c r="AR951" s="130" t="s">
        <v>239</v>
      </c>
      <c r="AT951" s="130" t="s">
        <v>128</v>
      </c>
      <c r="AU951" s="130" t="s">
        <v>76</v>
      </c>
      <c r="AY951" s="18" t="s">
        <v>126</v>
      </c>
      <c r="BE951" s="131">
        <f>IF(N951="základní",J951,0)</f>
        <v>1</v>
      </c>
      <c r="BF951" s="131">
        <f>IF(N951="snížená",J951,0)</f>
        <v>0</v>
      </c>
      <c r="BG951" s="131">
        <f>IF(N951="zákl. přenesená",J951,0)</f>
        <v>0</v>
      </c>
      <c r="BH951" s="131">
        <f>IF(N951="sníž. přenesená",J951,0)</f>
        <v>0</v>
      </c>
      <c r="BI951" s="131">
        <f>IF(N951="nulová",J951,0)</f>
        <v>0</v>
      </c>
      <c r="BJ951" s="18" t="s">
        <v>74</v>
      </c>
      <c r="BK951" s="131">
        <f>ROUND(I951*H951,2)</f>
        <v>1</v>
      </c>
      <c r="BL951" s="18" t="s">
        <v>239</v>
      </c>
      <c r="BM951" s="130" t="s">
        <v>1238</v>
      </c>
    </row>
    <row r="952" spans="2:65" s="1" customFormat="1" ht="11.25" x14ac:dyDescent="0.2">
      <c r="B952" s="30"/>
      <c r="D952" s="132" t="s">
        <v>135</v>
      </c>
      <c r="F952" s="133" t="s">
        <v>1239</v>
      </c>
      <c r="L952" s="30"/>
      <c r="M952" s="134"/>
      <c r="T952" s="51"/>
      <c r="AT952" s="18" t="s">
        <v>135</v>
      </c>
      <c r="AU952" s="18" t="s">
        <v>76</v>
      </c>
    </row>
    <row r="953" spans="2:65" s="11" customFormat="1" ht="22.9" customHeight="1" x14ac:dyDescent="0.2">
      <c r="B953" s="109"/>
      <c r="D953" s="110" t="s">
        <v>65</v>
      </c>
      <c r="E953" s="118" t="s">
        <v>1240</v>
      </c>
      <c r="F953" s="118" t="s">
        <v>1241</v>
      </c>
      <c r="J953" s="119">
        <f>BK953</f>
        <v>1517.52</v>
      </c>
      <c r="L953" s="109"/>
      <c r="M953" s="113"/>
      <c r="P953" s="114">
        <f>SUM(P954:P1015)</f>
        <v>84.215635000000006</v>
      </c>
      <c r="R953" s="114">
        <f>SUM(R954:R1015)</f>
        <v>2.0157093000000001</v>
      </c>
      <c r="T953" s="115">
        <f>SUM(T954:T1015)</f>
        <v>0</v>
      </c>
      <c r="AR953" s="110" t="s">
        <v>76</v>
      </c>
      <c r="AT953" s="116" t="s">
        <v>65</v>
      </c>
      <c r="AU953" s="116" t="s">
        <v>74</v>
      </c>
      <c r="AY953" s="110" t="s">
        <v>126</v>
      </c>
      <c r="BK953" s="117">
        <f>SUM(BK954:BK1015)</f>
        <v>1517.52</v>
      </c>
    </row>
    <row r="954" spans="2:65" s="1" customFormat="1" ht="16.5" customHeight="1" x14ac:dyDescent="0.2">
      <c r="B954" s="30"/>
      <c r="C954" s="120" t="s">
        <v>1242</v>
      </c>
      <c r="D954" s="120" t="s">
        <v>128</v>
      </c>
      <c r="E954" s="121" t="s">
        <v>1243</v>
      </c>
      <c r="F954" s="122" t="s">
        <v>1244</v>
      </c>
      <c r="G954" s="123" t="s">
        <v>131</v>
      </c>
      <c r="H954" s="124">
        <v>88.024000000000001</v>
      </c>
      <c r="I954" s="125">
        <v>1</v>
      </c>
      <c r="J954" s="125">
        <f>ROUND(I954*H954,2)</f>
        <v>88.02</v>
      </c>
      <c r="K954" s="122" t="s">
        <v>132</v>
      </c>
      <c r="L954" s="30"/>
      <c r="M954" s="126" t="s">
        <v>17</v>
      </c>
      <c r="N954" s="127" t="s">
        <v>37</v>
      </c>
      <c r="O954" s="128">
        <v>4.3999999999999997E-2</v>
      </c>
      <c r="P954" s="128">
        <f>O954*H954</f>
        <v>3.8730559999999996</v>
      </c>
      <c r="Q954" s="128">
        <v>2.9999999999999997E-4</v>
      </c>
      <c r="R954" s="128">
        <f>Q954*H954</f>
        <v>2.6407199999999999E-2</v>
      </c>
      <c r="S954" s="128">
        <v>0</v>
      </c>
      <c r="T954" s="129">
        <f>S954*H954</f>
        <v>0</v>
      </c>
      <c r="AR954" s="130" t="s">
        <v>239</v>
      </c>
      <c r="AT954" s="130" t="s">
        <v>128</v>
      </c>
      <c r="AU954" s="130" t="s">
        <v>76</v>
      </c>
      <c r="AY954" s="18" t="s">
        <v>126</v>
      </c>
      <c r="BE954" s="131">
        <f>IF(N954="základní",J954,0)</f>
        <v>88.02</v>
      </c>
      <c r="BF954" s="131">
        <f>IF(N954="snížená",J954,0)</f>
        <v>0</v>
      </c>
      <c r="BG954" s="131">
        <f>IF(N954="zákl. přenesená",J954,0)</f>
        <v>0</v>
      </c>
      <c r="BH954" s="131">
        <f>IF(N954="sníž. přenesená",J954,0)</f>
        <v>0</v>
      </c>
      <c r="BI954" s="131">
        <f>IF(N954="nulová",J954,0)</f>
        <v>0</v>
      </c>
      <c r="BJ954" s="18" t="s">
        <v>74</v>
      </c>
      <c r="BK954" s="131">
        <f>ROUND(I954*H954,2)</f>
        <v>88.02</v>
      </c>
      <c r="BL954" s="18" t="s">
        <v>239</v>
      </c>
      <c r="BM954" s="130" t="s">
        <v>1245</v>
      </c>
    </row>
    <row r="955" spans="2:65" s="1" customFormat="1" ht="11.25" x14ac:dyDescent="0.2">
      <c r="B955" s="30"/>
      <c r="D955" s="132" t="s">
        <v>135</v>
      </c>
      <c r="F955" s="133" t="s">
        <v>1246</v>
      </c>
      <c r="L955" s="30"/>
      <c r="M955" s="134"/>
      <c r="T955" s="51"/>
      <c r="AT955" s="18" t="s">
        <v>135</v>
      </c>
      <c r="AU955" s="18" t="s">
        <v>76</v>
      </c>
    </row>
    <row r="956" spans="2:65" s="12" customFormat="1" ht="11.25" x14ac:dyDescent="0.2">
      <c r="B956" s="135"/>
      <c r="D956" s="136" t="s">
        <v>137</v>
      </c>
      <c r="E956" s="137" t="s">
        <v>17</v>
      </c>
      <c r="F956" s="138" t="s">
        <v>301</v>
      </c>
      <c r="H956" s="137" t="s">
        <v>17</v>
      </c>
      <c r="L956" s="135"/>
      <c r="M956" s="139"/>
      <c r="T956" s="140"/>
      <c r="AT956" s="137" t="s">
        <v>137</v>
      </c>
      <c r="AU956" s="137" t="s">
        <v>76</v>
      </c>
      <c r="AV956" s="12" t="s">
        <v>74</v>
      </c>
      <c r="AW956" s="12" t="s">
        <v>28</v>
      </c>
      <c r="AX956" s="12" t="s">
        <v>66</v>
      </c>
      <c r="AY956" s="137" t="s">
        <v>126</v>
      </c>
    </row>
    <row r="957" spans="2:65" s="13" customFormat="1" ht="11.25" x14ac:dyDescent="0.2">
      <c r="B957" s="141"/>
      <c r="D957" s="136" t="s">
        <v>137</v>
      </c>
      <c r="E957" s="142" t="s">
        <v>17</v>
      </c>
      <c r="F957" s="143" t="s">
        <v>1247</v>
      </c>
      <c r="H957" s="144">
        <v>29</v>
      </c>
      <c r="L957" s="141"/>
      <c r="M957" s="145"/>
      <c r="T957" s="146"/>
      <c r="AT957" s="142" t="s">
        <v>137</v>
      </c>
      <c r="AU957" s="142" t="s">
        <v>76</v>
      </c>
      <c r="AV957" s="13" t="s">
        <v>76</v>
      </c>
      <c r="AW957" s="13" t="s">
        <v>28</v>
      </c>
      <c r="AX957" s="13" t="s">
        <v>66</v>
      </c>
      <c r="AY957" s="142" t="s">
        <v>126</v>
      </c>
    </row>
    <row r="958" spans="2:65" s="13" customFormat="1" ht="11.25" x14ac:dyDescent="0.2">
      <c r="B958" s="141"/>
      <c r="D958" s="136" t="s">
        <v>137</v>
      </c>
      <c r="E958" s="142" t="s">
        <v>17</v>
      </c>
      <c r="F958" s="143" t="s">
        <v>1248</v>
      </c>
      <c r="H958" s="144">
        <v>-0.2</v>
      </c>
      <c r="L958" s="141"/>
      <c r="M958" s="145"/>
      <c r="T958" s="146"/>
      <c r="AT958" s="142" t="s">
        <v>137</v>
      </c>
      <c r="AU958" s="142" t="s">
        <v>76</v>
      </c>
      <c r="AV958" s="13" t="s">
        <v>76</v>
      </c>
      <c r="AW958" s="13" t="s">
        <v>28</v>
      </c>
      <c r="AX958" s="13" t="s">
        <v>66</v>
      </c>
      <c r="AY958" s="142" t="s">
        <v>126</v>
      </c>
    </row>
    <row r="959" spans="2:65" s="13" customFormat="1" ht="11.25" x14ac:dyDescent="0.2">
      <c r="B959" s="141"/>
      <c r="D959" s="136" t="s">
        <v>137</v>
      </c>
      <c r="E959" s="142" t="s">
        <v>17</v>
      </c>
      <c r="F959" s="143" t="s">
        <v>1249</v>
      </c>
      <c r="H959" s="144">
        <v>0.69</v>
      </c>
      <c r="L959" s="141"/>
      <c r="M959" s="145"/>
      <c r="T959" s="146"/>
      <c r="AT959" s="142" t="s">
        <v>137</v>
      </c>
      <c r="AU959" s="142" t="s">
        <v>76</v>
      </c>
      <c r="AV959" s="13" t="s">
        <v>76</v>
      </c>
      <c r="AW959" s="13" t="s">
        <v>28</v>
      </c>
      <c r="AX959" s="13" t="s">
        <v>66</v>
      </c>
      <c r="AY959" s="142" t="s">
        <v>126</v>
      </c>
    </row>
    <row r="960" spans="2:65" s="14" customFormat="1" ht="11.25" x14ac:dyDescent="0.2">
      <c r="B960" s="147"/>
      <c r="D960" s="136" t="s">
        <v>137</v>
      </c>
      <c r="E960" s="148" t="s">
        <v>17</v>
      </c>
      <c r="F960" s="149" t="s">
        <v>154</v>
      </c>
      <c r="H960" s="150">
        <v>29.490000000000002</v>
      </c>
      <c r="L960" s="147"/>
      <c r="M960" s="151"/>
      <c r="T960" s="152"/>
      <c r="AT960" s="148" t="s">
        <v>137</v>
      </c>
      <c r="AU960" s="148" t="s">
        <v>76</v>
      </c>
      <c r="AV960" s="14" t="s">
        <v>146</v>
      </c>
      <c r="AW960" s="14" t="s">
        <v>28</v>
      </c>
      <c r="AX960" s="14" t="s">
        <v>66</v>
      </c>
      <c r="AY960" s="148" t="s">
        <v>126</v>
      </c>
    </row>
    <row r="961" spans="2:65" s="12" customFormat="1" ht="11.25" x14ac:dyDescent="0.2">
      <c r="B961" s="135"/>
      <c r="D961" s="136" t="s">
        <v>137</v>
      </c>
      <c r="E961" s="137" t="s">
        <v>17</v>
      </c>
      <c r="F961" s="138" t="s">
        <v>304</v>
      </c>
      <c r="H961" s="137" t="s">
        <v>17</v>
      </c>
      <c r="L961" s="135"/>
      <c r="M961" s="139"/>
      <c r="T961" s="140"/>
      <c r="AT961" s="137" t="s">
        <v>137</v>
      </c>
      <c r="AU961" s="137" t="s">
        <v>76</v>
      </c>
      <c r="AV961" s="12" t="s">
        <v>74</v>
      </c>
      <c r="AW961" s="12" t="s">
        <v>28</v>
      </c>
      <c r="AX961" s="12" t="s">
        <v>66</v>
      </c>
      <c r="AY961" s="137" t="s">
        <v>126</v>
      </c>
    </row>
    <row r="962" spans="2:65" s="13" customFormat="1" ht="11.25" x14ac:dyDescent="0.2">
      <c r="B962" s="141"/>
      <c r="D962" s="136" t="s">
        <v>137</v>
      </c>
      <c r="E962" s="142" t="s">
        <v>17</v>
      </c>
      <c r="F962" s="143" t="s">
        <v>1250</v>
      </c>
      <c r="H962" s="144">
        <v>3.7949999999999999</v>
      </c>
      <c r="L962" s="141"/>
      <c r="M962" s="145"/>
      <c r="T962" s="146"/>
      <c r="AT962" s="142" t="s">
        <v>137</v>
      </c>
      <c r="AU962" s="142" t="s">
        <v>76</v>
      </c>
      <c r="AV962" s="13" t="s">
        <v>76</v>
      </c>
      <c r="AW962" s="13" t="s">
        <v>28</v>
      </c>
      <c r="AX962" s="13" t="s">
        <v>66</v>
      </c>
      <c r="AY962" s="142" t="s">
        <v>126</v>
      </c>
    </row>
    <row r="963" spans="2:65" s="13" customFormat="1" ht="11.25" x14ac:dyDescent="0.2">
      <c r="B963" s="141"/>
      <c r="D963" s="136" t="s">
        <v>137</v>
      </c>
      <c r="E963" s="142" t="s">
        <v>17</v>
      </c>
      <c r="F963" s="143" t="s">
        <v>1251</v>
      </c>
      <c r="H963" s="144">
        <v>29.74</v>
      </c>
      <c r="L963" s="141"/>
      <c r="M963" s="145"/>
      <c r="T963" s="146"/>
      <c r="AT963" s="142" t="s">
        <v>137</v>
      </c>
      <c r="AU963" s="142" t="s">
        <v>76</v>
      </c>
      <c r="AV963" s="13" t="s">
        <v>76</v>
      </c>
      <c r="AW963" s="13" t="s">
        <v>28</v>
      </c>
      <c r="AX963" s="13" t="s">
        <v>66</v>
      </c>
      <c r="AY963" s="142" t="s">
        <v>126</v>
      </c>
    </row>
    <row r="964" spans="2:65" s="13" customFormat="1" ht="11.25" x14ac:dyDescent="0.2">
      <c r="B964" s="141"/>
      <c r="D964" s="136" t="s">
        <v>137</v>
      </c>
      <c r="E964" s="142" t="s">
        <v>17</v>
      </c>
      <c r="F964" s="143" t="s">
        <v>1252</v>
      </c>
      <c r="H964" s="144">
        <v>2.7589999999999999</v>
      </c>
      <c r="L964" s="141"/>
      <c r="M964" s="145"/>
      <c r="T964" s="146"/>
      <c r="AT964" s="142" t="s">
        <v>137</v>
      </c>
      <c r="AU964" s="142" t="s">
        <v>76</v>
      </c>
      <c r="AV964" s="13" t="s">
        <v>76</v>
      </c>
      <c r="AW964" s="13" t="s">
        <v>28</v>
      </c>
      <c r="AX964" s="13" t="s">
        <v>66</v>
      </c>
      <c r="AY964" s="142" t="s">
        <v>126</v>
      </c>
    </row>
    <row r="965" spans="2:65" s="13" customFormat="1" ht="11.25" x14ac:dyDescent="0.2">
      <c r="B965" s="141"/>
      <c r="D965" s="136" t="s">
        <v>137</v>
      </c>
      <c r="E965" s="142" t="s">
        <v>17</v>
      </c>
      <c r="F965" s="143" t="s">
        <v>1249</v>
      </c>
      <c r="H965" s="144">
        <v>0.69</v>
      </c>
      <c r="L965" s="141"/>
      <c r="M965" s="145"/>
      <c r="T965" s="146"/>
      <c r="AT965" s="142" t="s">
        <v>137</v>
      </c>
      <c r="AU965" s="142" t="s">
        <v>76</v>
      </c>
      <c r="AV965" s="13" t="s">
        <v>76</v>
      </c>
      <c r="AW965" s="13" t="s">
        <v>28</v>
      </c>
      <c r="AX965" s="13" t="s">
        <v>66</v>
      </c>
      <c r="AY965" s="142" t="s">
        <v>126</v>
      </c>
    </row>
    <row r="966" spans="2:65" s="13" customFormat="1" ht="11.25" x14ac:dyDescent="0.2">
      <c r="B966" s="141"/>
      <c r="D966" s="136" t="s">
        <v>137</v>
      </c>
      <c r="E966" s="142" t="s">
        <v>17</v>
      </c>
      <c r="F966" s="143" t="s">
        <v>1253</v>
      </c>
      <c r="H966" s="144">
        <v>-0.45</v>
      </c>
      <c r="L966" s="141"/>
      <c r="M966" s="145"/>
      <c r="T966" s="146"/>
      <c r="AT966" s="142" t="s">
        <v>137</v>
      </c>
      <c r="AU966" s="142" t="s">
        <v>76</v>
      </c>
      <c r="AV966" s="13" t="s">
        <v>76</v>
      </c>
      <c r="AW966" s="13" t="s">
        <v>28</v>
      </c>
      <c r="AX966" s="13" t="s">
        <v>66</v>
      </c>
      <c r="AY966" s="142" t="s">
        <v>126</v>
      </c>
    </row>
    <row r="967" spans="2:65" s="14" customFormat="1" ht="11.25" x14ac:dyDescent="0.2">
      <c r="B967" s="147"/>
      <c r="D967" s="136" t="s">
        <v>137</v>
      </c>
      <c r="E967" s="148" t="s">
        <v>17</v>
      </c>
      <c r="F967" s="149" t="s">
        <v>154</v>
      </c>
      <c r="H967" s="150">
        <v>36.533999999999992</v>
      </c>
      <c r="L967" s="147"/>
      <c r="M967" s="151"/>
      <c r="T967" s="152"/>
      <c r="AT967" s="148" t="s">
        <v>137</v>
      </c>
      <c r="AU967" s="148" t="s">
        <v>76</v>
      </c>
      <c r="AV967" s="14" t="s">
        <v>146</v>
      </c>
      <c r="AW967" s="14" t="s">
        <v>28</v>
      </c>
      <c r="AX967" s="14" t="s">
        <v>66</v>
      </c>
      <c r="AY967" s="148" t="s">
        <v>126</v>
      </c>
    </row>
    <row r="968" spans="2:65" s="12" customFormat="1" ht="11.25" x14ac:dyDescent="0.2">
      <c r="B968" s="135"/>
      <c r="D968" s="136" t="s">
        <v>137</v>
      </c>
      <c r="E968" s="137" t="s">
        <v>17</v>
      </c>
      <c r="F968" s="138" t="s">
        <v>1254</v>
      </c>
      <c r="H968" s="137" t="s">
        <v>17</v>
      </c>
      <c r="L968" s="135"/>
      <c r="M968" s="139"/>
      <c r="T968" s="140"/>
      <c r="AT968" s="137" t="s">
        <v>137</v>
      </c>
      <c r="AU968" s="137" t="s">
        <v>76</v>
      </c>
      <c r="AV968" s="12" t="s">
        <v>74</v>
      </c>
      <c r="AW968" s="12" t="s">
        <v>28</v>
      </c>
      <c r="AX968" s="12" t="s">
        <v>66</v>
      </c>
      <c r="AY968" s="137" t="s">
        <v>126</v>
      </c>
    </row>
    <row r="969" spans="2:65" s="13" customFormat="1" ht="11.25" x14ac:dyDescent="0.2">
      <c r="B969" s="141"/>
      <c r="D969" s="136" t="s">
        <v>137</v>
      </c>
      <c r="E969" s="142" t="s">
        <v>17</v>
      </c>
      <c r="F969" s="143" t="s">
        <v>1255</v>
      </c>
      <c r="H969" s="144">
        <v>22</v>
      </c>
      <c r="L969" s="141"/>
      <c r="M969" s="145"/>
      <c r="T969" s="146"/>
      <c r="AT969" s="142" t="s">
        <v>137</v>
      </c>
      <c r="AU969" s="142" t="s">
        <v>76</v>
      </c>
      <c r="AV969" s="13" t="s">
        <v>76</v>
      </c>
      <c r="AW969" s="13" t="s">
        <v>28</v>
      </c>
      <c r="AX969" s="13" t="s">
        <v>66</v>
      </c>
      <c r="AY969" s="142" t="s">
        <v>126</v>
      </c>
    </row>
    <row r="970" spans="2:65" s="15" customFormat="1" ht="11.25" x14ac:dyDescent="0.2">
      <c r="B970" s="153"/>
      <c r="D970" s="136" t="s">
        <v>137</v>
      </c>
      <c r="E970" s="154" t="s">
        <v>17</v>
      </c>
      <c r="F970" s="155" t="s">
        <v>157</v>
      </c>
      <c r="H970" s="156">
        <v>88.024000000000001</v>
      </c>
      <c r="L970" s="153"/>
      <c r="M970" s="157"/>
      <c r="T970" s="158"/>
      <c r="AT970" s="154" t="s">
        <v>137</v>
      </c>
      <c r="AU970" s="154" t="s">
        <v>76</v>
      </c>
      <c r="AV970" s="15" t="s">
        <v>133</v>
      </c>
      <c r="AW970" s="15" t="s">
        <v>28</v>
      </c>
      <c r="AX970" s="15" t="s">
        <v>74</v>
      </c>
      <c r="AY970" s="154" t="s">
        <v>126</v>
      </c>
    </row>
    <row r="971" spans="2:65" s="1" customFormat="1" ht="16.5" customHeight="1" x14ac:dyDescent="0.2">
      <c r="B971" s="30"/>
      <c r="C971" s="120" t="s">
        <v>1256</v>
      </c>
      <c r="D971" s="120" t="s">
        <v>128</v>
      </c>
      <c r="E971" s="121" t="s">
        <v>1257</v>
      </c>
      <c r="F971" s="122" t="s">
        <v>1258</v>
      </c>
      <c r="G971" s="123" t="s">
        <v>131</v>
      </c>
      <c r="H971" s="124">
        <v>9.9450000000000003</v>
      </c>
      <c r="I971" s="125">
        <v>1</v>
      </c>
      <c r="J971" s="125">
        <f>ROUND(I971*H971,2)</f>
        <v>9.9499999999999993</v>
      </c>
      <c r="K971" s="122" t="s">
        <v>132</v>
      </c>
      <c r="L971" s="30"/>
      <c r="M971" s="126" t="s">
        <v>17</v>
      </c>
      <c r="N971" s="127" t="s">
        <v>37</v>
      </c>
      <c r="O971" s="128">
        <v>0.375</v>
      </c>
      <c r="P971" s="128">
        <f>O971*H971</f>
        <v>3.7293750000000001</v>
      </c>
      <c r="Q971" s="128">
        <v>1.5E-3</v>
      </c>
      <c r="R971" s="128">
        <f>Q971*H971</f>
        <v>1.49175E-2</v>
      </c>
      <c r="S971" s="128">
        <v>0</v>
      </c>
      <c r="T971" s="129">
        <f>S971*H971</f>
        <v>0</v>
      </c>
      <c r="AR971" s="130" t="s">
        <v>239</v>
      </c>
      <c r="AT971" s="130" t="s">
        <v>128</v>
      </c>
      <c r="AU971" s="130" t="s">
        <v>76</v>
      </c>
      <c r="AY971" s="18" t="s">
        <v>126</v>
      </c>
      <c r="BE971" s="131">
        <f>IF(N971="základní",J971,0)</f>
        <v>9.9499999999999993</v>
      </c>
      <c r="BF971" s="131">
        <f>IF(N971="snížená",J971,0)</f>
        <v>0</v>
      </c>
      <c r="BG971" s="131">
        <f>IF(N971="zákl. přenesená",J971,0)</f>
        <v>0</v>
      </c>
      <c r="BH971" s="131">
        <f>IF(N971="sníž. přenesená",J971,0)</f>
        <v>0</v>
      </c>
      <c r="BI971" s="131">
        <f>IF(N971="nulová",J971,0)</f>
        <v>0</v>
      </c>
      <c r="BJ971" s="18" t="s">
        <v>74</v>
      </c>
      <c r="BK971" s="131">
        <f>ROUND(I971*H971,2)</f>
        <v>9.9499999999999993</v>
      </c>
      <c r="BL971" s="18" t="s">
        <v>239</v>
      </c>
      <c r="BM971" s="130" t="s">
        <v>1259</v>
      </c>
    </row>
    <row r="972" spans="2:65" s="1" customFormat="1" ht="11.25" x14ac:dyDescent="0.2">
      <c r="B972" s="30"/>
      <c r="D972" s="132" t="s">
        <v>135</v>
      </c>
      <c r="F972" s="133" t="s">
        <v>1260</v>
      </c>
      <c r="L972" s="30"/>
      <c r="M972" s="134"/>
      <c r="T972" s="51"/>
      <c r="AT972" s="18" t="s">
        <v>135</v>
      </c>
      <c r="AU972" s="18" t="s">
        <v>76</v>
      </c>
    </row>
    <row r="973" spans="2:65" s="12" customFormat="1" ht="11.25" x14ac:dyDescent="0.2">
      <c r="B973" s="135"/>
      <c r="D973" s="136" t="s">
        <v>137</v>
      </c>
      <c r="E973" s="137" t="s">
        <v>17</v>
      </c>
      <c r="F973" s="138" t="s">
        <v>1261</v>
      </c>
      <c r="H973" s="137" t="s">
        <v>17</v>
      </c>
      <c r="L973" s="135"/>
      <c r="M973" s="139"/>
      <c r="T973" s="140"/>
      <c r="AT973" s="137" t="s">
        <v>137</v>
      </c>
      <c r="AU973" s="137" t="s">
        <v>76</v>
      </c>
      <c r="AV973" s="12" t="s">
        <v>74</v>
      </c>
      <c r="AW973" s="12" t="s">
        <v>28</v>
      </c>
      <c r="AX973" s="12" t="s">
        <v>66</v>
      </c>
      <c r="AY973" s="137" t="s">
        <v>126</v>
      </c>
    </row>
    <row r="974" spans="2:65" s="13" customFormat="1" ht="11.25" x14ac:dyDescent="0.2">
      <c r="B974" s="141"/>
      <c r="D974" s="136" t="s">
        <v>137</v>
      </c>
      <c r="E974" s="142" t="s">
        <v>17</v>
      </c>
      <c r="F974" s="143" t="s">
        <v>1262</v>
      </c>
      <c r="H974" s="144">
        <v>3.2850000000000001</v>
      </c>
      <c r="L974" s="141"/>
      <c r="M974" s="145"/>
      <c r="T974" s="146"/>
      <c r="AT974" s="142" t="s">
        <v>137</v>
      </c>
      <c r="AU974" s="142" t="s">
        <v>76</v>
      </c>
      <c r="AV974" s="13" t="s">
        <v>76</v>
      </c>
      <c r="AW974" s="13" t="s">
        <v>28</v>
      </c>
      <c r="AX974" s="13" t="s">
        <v>66</v>
      </c>
      <c r="AY974" s="142" t="s">
        <v>126</v>
      </c>
    </row>
    <row r="975" spans="2:65" s="13" customFormat="1" ht="11.25" x14ac:dyDescent="0.2">
      <c r="B975" s="141"/>
      <c r="D975" s="136" t="s">
        <v>137</v>
      </c>
      <c r="E975" s="142" t="s">
        <v>17</v>
      </c>
      <c r="F975" s="143" t="s">
        <v>1263</v>
      </c>
      <c r="H975" s="144">
        <v>6.66</v>
      </c>
      <c r="L975" s="141"/>
      <c r="M975" s="145"/>
      <c r="T975" s="146"/>
      <c r="AT975" s="142" t="s">
        <v>137</v>
      </c>
      <c r="AU975" s="142" t="s">
        <v>76</v>
      </c>
      <c r="AV975" s="13" t="s">
        <v>76</v>
      </c>
      <c r="AW975" s="13" t="s">
        <v>28</v>
      </c>
      <c r="AX975" s="13" t="s">
        <v>66</v>
      </c>
      <c r="AY975" s="142" t="s">
        <v>126</v>
      </c>
    </row>
    <row r="976" spans="2:65" s="15" customFormat="1" ht="11.25" x14ac:dyDescent="0.2">
      <c r="B976" s="153"/>
      <c r="D976" s="136" t="s">
        <v>137</v>
      </c>
      <c r="E976" s="154" t="s">
        <v>17</v>
      </c>
      <c r="F976" s="155" t="s">
        <v>157</v>
      </c>
      <c r="H976" s="156">
        <v>9.9450000000000003</v>
      </c>
      <c r="L976" s="153"/>
      <c r="M976" s="157"/>
      <c r="T976" s="158"/>
      <c r="AT976" s="154" t="s">
        <v>137</v>
      </c>
      <c r="AU976" s="154" t="s">
        <v>76</v>
      </c>
      <c r="AV976" s="15" t="s">
        <v>133</v>
      </c>
      <c r="AW976" s="15" t="s">
        <v>28</v>
      </c>
      <c r="AX976" s="15" t="s">
        <v>74</v>
      </c>
      <c r="AY976" s="154" t="s">
        <v>126</v>
      </c>
    </row>
    <row r="977" spans="2:65" s="1" customFormat="1" ht="16.5" customHeight="1" x14ac:dyDescent="0.2">
      <c r="B977" s="30"/>
      <c r="C977" s="120" t="s">
        <v>1264</v>
      </c>
      <c r="D977" s="120" t="s">
        <v>128</v>
      </c>
      <c r="E977" s="121" t="s">
        <v>1265</v>
      </c>
      <c r="F977" s="122" t="s">
        <v>1266</v>
      </c>
      <c r="G977" s="123" t="s">
        <v>286</v>
      </c>
      <c r="H977" s="124">
        <v>5.5</v>
      </c>
      <c r="I977" s="125">
        <v>1</v>
      </c>
      <c r="J977" s="125">
        <f>ROUND(I977*H977,2)</f>
        <v>5.5</v>
      </c>
      <c r="K977" s="122" t="s">
        <v>17</v>
      </c>
      <c r="L977" s="30"/>
      <c r="M977" s="126" t="s">
        <v>17</v>
      </c>
      <c r="N977" s="127" t="s">
        <v>37</v>
      </c>
      <c r="O977" s="128">
        <v>0.06</v>
      </c>
      <c r="P977" s="128">
        <f>O977*H977</f>
        <v>0.32999999999999996</v>
      </c>
      <c r="Q977" s="128">
        <v>3.2000000000000003E-4</v>
      </c>
      <c r="R977" s="128">
        <f>Q977*H977</f>
        <v>1.7600000000000001E-3</v>
      </c>
      <c r="S977" s="128">
        <v>0</v>
      </c>
      <c r="T977" s="129">
        <f>S977*H977</f>
        <v>0</v>
      </c>
      <c r="AR977" s="130" t="s">
        <v>239</v>
      </c>
      <c r="AT977" s="130" t="s">
        <v>128</v>
      </c>
      <c r="AU977" s="130" t="s">
        <v>76</v>
      </c>
      <c r="AY977" s="18" t="s">
        <v>126</v>
      </c>
      <c r="BE977" s="131">
        <f>IF(N977="základní",J977,0)</f>
        <v>5.5</v>
      </c>
      <c r="BF977" s="131">
        <f>IF(N977="snížená",J977,0)</f>
        <v>0</v>
      </c>
      <c r="BG977" s="131">
        <f>IF(N977="zákl. přenesená",J977,0)</f>
        <v>0</v>
      </c>
      <c r="BH977" s="131">
        <f>IF(N977="sníž. přenesená",J977,0)</f>
        <v>0</v>
      </c>
      <c r="BI977" s="131">
        <f>IF(N977="nulová",J977,0)</f>
        <v>0</v>
      </c>
      <c r="BJ977" s="18" t="s">
        <v>74</v>
      </c>
      <c r="BK977" s="131">
        <f>ROUND(I977*H977,2)</f>
        <v>5.5</v>
      </c>
      <c r="BL977" s="18" t="s">
        <v>239</v>
      </c>
      <c r="BM977" s="130" t="s">
        <v>1267</v>
      </c>
    </row>
    <row r="978" spans="2:65" s="13" customFormat="1" ht="11.25" x14ac:dyDescent="0.2">
      <c r="B978" s="141"/>
      <c r="D978" s="136" t="s">
        <v>137</v>
      </c>
      <c r="E978" s="142" t="s">
        <v>17</v>
      </c>
      <c r="F978" s="143" t="s">
        <v>1268</v>
      </c>
      <c r="H978" s="144">
        <v>5.5</v>
      </c>
      <c r="L978" s="141"/>
      <c r="M978" s="145"/>
      <c r="T978" s="146"/>
      <c r="AT978" s="142" t="s">
        <v>137</v>
      </c>
      <c r="AU978" s="142" t="s">
        <v>76</v>
      </c>
      <c r="AV978" s="13" t="s">
        <v>76</v>
      </c>
      <c r="AW978" s="13" t="s">
        <v>28</v>
      </c>
      <c r="AX978" s="13" t="s">
        <v>74</v>
      </c>
      <c r="AY978" s="142" t="s">
        <v>126</v>
      </c>
    </row>
    <row r="979" spans="2:65" s="1" customFormat="1" ht="16.5" customHeight="1" x14ac:dyDescent="0.2">
      <c r="B979" s="30"/>
      <c r="C979" s="120" t="s">
        <v>1269</v>
      </c>
      <c r="D979" s="120" t="s">
        <v>128</v>
      </c>
      <c r="E979" s="121" t="s">
        <v>1270</v>
      </c>
      <c r="F979" s="122" t="s">
        <v>1271</v>
      </c>
      <c r="G979" s="123" t="s">
        <v>131</v>
      </c>
      <c r="H979" s="124">
        <v>66.024000000000001</v>
      </c>
      <c r="I979" s="125">
        <v>1</v>
      </c>
      <c r="J979" s="125">
        <f>ROUND(I979*H979,2)</f>
        <v>66.02</v>
      </c>
      <c r="K979" s="122" t="s">
        <v>132</v>
      </c>
      <c r="L979" s="30"/>
      <c r="M979" s="126" t="s">
        <v>17</v>
      </c>
      <c r="N979" s="127" t="s">
        <v>37</v>
      </c>
      <c r="O979" s="128">
        <v>0.746</v>
      </c>
      <c r="P979" s="128">
        <f>O979*H979</f>
        <v>49.253903999999999</v>
      </c>
      <c r="Q979" s="128">
        <v>5.1999999999999998E-3</v>
      </c>
      <c r="R979" s="128">
        <f>Q979*H979</f>
        <v>0.34332479999999999</v>
      </c>
      <c r="S979" s="128">
        <v>0</v>
      </c>
      <c r="T979" s="129">
        <f>S979*H979</f>
        <v>0</v>
      </c>
      <c r="AR979" s="130" t="s">
        <v>239</v>
      </c>
      <c r="AT979" s="130" t="s">
        <v>128</v>
      </c>
      <c r="AU979" s="130" t="s">
        <v>76</v>
      </c>
      <c r="AY979" s="18" t="s">
        <v>126</v>
      </c>
      <c r="BE979" s="131">
        <f>IF(N979="základní",J979,0)</f>
        <v>66.02</v>
      </c>
      <c r="BF979" s="131">
        <f>IF(N979="snížená",J979,0)</f>
        <v>0</v>
      </c>
      <c r="BG979" s="131">
        <f>IF(N979="zákl. přenesená",J979,0)</f>
        <v>0</v>
      </c>
      <c r="BH979" s="131">
        <f>IF(N979="sníž. přenesená",J979,0)</f>
        <v>0</v>
      </c>
      <c r="BI979" s="131">
        <f>IF(N979="nulová",J979,0)</f>
        <v>0</v>
      </c>
      <c r="BJ979" s="18" t="s">
        <v>74</v>
      </c>
      <c r="BK979" s="131">
        <f>ROUND(I979*H979,2)</f>
        <v>66.02</v>
      </c>
      <c r="BL979" s="18" t="s">
        <v>239</v>
      </c>
      <c r="BM979" s="130" t="s">
        <v>1272</v>
      </c>
    </row>
    <row r="980" spans="2:65" s="1" customFormat="1" ht="11.25" x14ac:dyDescent="0.2">
      <c r="B980" s="30"/>
      <c r="D980" s="132" t="s">
        <v>135</v>
      </c>
      <c r="F980" s="133" t="s">
        <v>1273</v>
      </c>
      <c r="L980" s="30"/>
      <c r="M980" s="134"/>
      <c r="T980" s="51"/>
      <c r="AT980" s="18" t="s">
        <v>135</v>
      </c>
      <c r="AU980" s="18" t="s">
        <v>76</v>
      </c>
    </row>
    <row r="981" spans="2:65" s="1" customFormat="1" ht="16.5" customHeight="1" x14ac:dyDescent="0.2">
      <c r="B981" s="30"/>
      <c r="C981" s="159" t="s">
        <v>1274</v>
      </c>
      <c r="D981" s="159" t="s">
        <v>192</v>
      </c>
      <c r="E981" s="160" t="s">
        <v>1275</v>
      </c>
      <c r="F981" s="161" t="s">
        <v>1276</v>
      </c>
      <c r="G981" s="162" t="s">
        <v>131</v>
      </c>
      <c r="H981" s="163">
        <v>72.626000000000005</v>
      </c>
      <c r="I981" s="164">
        <v>1</v>
      </c>
      <c r="J981" s="164">
        <f>ROUND(I981*H981,2)</f>
        <v>72.63</v>
      </c>
      <c r="K981" s="161" t="s">
        <v>132</v>
      </c>
      <c r="L981" s="165"/>
      <c r="M981" s="166" t="s">
        <v>17</v>
      </c>
      <c r="N981" s="167" t="s">
        <v>37</v>
      </c>
      <c r="O981" s="128">
        <v>0</v>
      </c>
      <c r="P981" s="128">
        <f>O981*H981</f>
        <v>0</v>
      </c>
      <c r="Q981" s="128">
        <v>1.26E-2</v>
      </c>
      <c r="R981" s="128">
        <f>Q981*H981</f>
        <v>0.91508760000000011</v>
      </c>
      <c r="S981" s="128">
        <v>0</v>
      </c>
      <c r="T981" s="129">
        <f>S981*H981</f>
        <v>0</v>
      </c>
      <c r="AR981" s="130" t="s">
        <v>345</v>
      </c>
      <c r="AT981" s="130" t="s">
        <v>192</v>
      </c>
      <c r="AU981" s="130" t="s">
        <v>76</v>
      </c>
      <c r="AY981" s="18" t="s">
        <v>126</v>
      </c>
      <c r="BE981" s="131">
        <f>IF(N981="základní",J981,0)</f>
        <v>72.63</v>
      </c>
      <c r="BF981" s="131">
        <f>IF(N981="snížená",J981,0)</f>
        <v>0</v>
      </c>
      <c r="BG981" s="131">
        <f>IF(N981="zákl. přenesená",J981,0)</f>
        <v>0</v>
      </c>
      <c r="BH981" s="131">
        <f>IF(N981="sníž. přenesená",J981,0)</f>
        <v>0</v>
      </c>
      <c r="BI981" s="131">
        <f>IF(N981="nulová",J981,0)</f>
        <v>0</v>
      </c>
      <c r="BJ981" s="18" t="s">
        <v>74</v>
      </c>
      <c r="BK981" s="131">
        <f>ROUND(I981*H981,2)</f>
        <v>72.63</v>
      </c>
      <c r="BL981" s="18" t="s">
        <v>239</v>
      </c>
      <c r="BM981" s="130" t="s">
        <v>1277</v>
      </c>
    </row>
    <row r="982" spans="2:65" s="13" customFormat="1" ht="11.25" x14ac:dyDescent="0.2">
      <c r="B982" s="141"/>
      <c r="D982" s="136" t="s">
        <v>137</v>
      </c>
      <c r="F982" s="143" t="s">
        <v>1278</v>
      </c>
      <c r="H982" s="144">
        <v>72.626000000000005</v>
      </c>
      <c r="L982" s="141"/>
      <c r="M982" s="145"/>
      <c r="T982" s="146"/>
      <c r="AT982" s="142" t="s">
        <v>137</v>
      </c>
      <c r="AU982" s="142" t="s">
        <v>76</v>
      </c>
      <c r="AV982" s="13" t="s">
        <v>76</v>
      </c>
      <c r="AW982" s="13" t="s">
        <v>4</v>
      </c>
      <c r="AX982" s="13" t="s">
        <v>74</v>
      </c>
      <c r="AY982" s="142" t="s">
        <v>126</v>
      </c>
    </row>
    <row r="983" spans="2:65" s="1" customFormat="1" ht="16.5" customHeight="1" x14ac:dyDescent="0.2">
      <c r="B983" s="30"/>
      <c r="C983" s="120" t="s">
        <v>1279</v>
      </c>
      <c r="D983" s="120" t="s">
        <v>128</v>
      </c>
      <c r="E983" s="121" t="s">
        <v>1280</v>
      </c>
      <c r="F983" s="122" t="s">
        <v>1281</v>
      </c>
      <c r="G983" s="123" t="s">
        <v>286</v>
      </c>
      <c r="H983" s="124">
        <v>9.8000000000000007</v>
      </c>
      <c r="I983" s="125">
        <v>1</v>
      </c>
      <c r="J983" s="125">
        <f>ROUND(I983*H983,2)</f>
        <v>9.8000000000000007</v>
      </c>
      <c r="K983" s="122" t="s">
        <v>132</v>
      </c>
      <c r="L983" s="30"/>
      <c r="M983" s="126" t="s">
        <v>17</v>
      </c>
      <c r="N983" s="127" t="s">
        <v>37</v>
      </c>
      <c r="O983" s="128">
        <v>0.248</v>
      </c>
      <c r="P983" s="128">
        <f>O983*H983</f>
        <v>2.4304000000000001</v>
      </c>
      <c r="Q983" s="128">
        <v>5.5000000000000003E-4</v>
      </c>
      <c r="R983" s="128">
        <f>Q983*H983</f>
        <v>5.3900000000000007E-3</v>
      </c>
      <c r="S983" s="128">
        <v>0</v>
      </c>
      <c r="T983" s="129">
        <f>S983*H983</f>
        <v>0</v>
      </c>
      <c r="AR983" s="130" t="s">
        <v>239</v>
      </c>
      <c r="AT983" s="130" t="s">
        <v>128</v>
      </c>
      <c r="AU983" s="130" t="s">
        <v>76</v>
      </c>
      <c r="AY983" s="18" t="s">
        <v>126</v>
      </c>
      <c r="BE983" s="131">
        <f>IF(N983="základní",J983,0)</f>
        <v>9.8000000000000007</v>
      </c>
      <c r="BF983" s="131">
        <f>IF(N983="snížená",J983,0)</f>
        <v>0</v>
      </c>
      <c r="BG983" s="131">
        <f>IF(N983="zákl. přenesená",J983,0)</f>
        <v>0</v>
      </c>
      <c r="BH983" s="131">
        <f>IF(N983="sníž. přenesená",J983,0)</f>
        <v>0</v>
      </c>
      <c r="BI983" s="131">
        <f>IF(N983="nulová",J983,0)</f>
        <v>0</v>
      </c>
      <c r="BJ983" s="18" t="s">
        <v>74</v>
      </c>
      <c r="BK983" s="131">
        <f>ROUND(I983*H983,2)</f>
        <v>9.8000000000000007</v>
      </c>
      <c r="BL983" s="18" t="s">
        <v>239</v>
      </c>
      <c r="BM983" s="130" t="s">
        <v>1282</v>
      </c>
    </row>
    <row r="984" spans="2:65" s="1" customFormat="1" ht="11.25" x14ac:dyDescent="0.2">
      <c r="B984" s="30"/>
      <c r="D984" s="132" t="s">
        <v>135</v>
      </c>
      <c r="F984" s="133" t="s">
        <v>1283</v>
      </c>
      <c r="L984" s="30"/>
      <c r="M984" s="134"/>
      <c r="T984" s="51"/>
      <c r="AT984" s="18" t="s">
        <v>135</v>
      </c>
      <c r="AU984" s="18" t="s">
        <v>76</v>
      </c>
    </row>
    <row r="985" spans="2:65" s="12" customFormat="1" ht="11.25" x14ac:dyDescent="0.2">
      <c r="B985" s="135"/>
      <c r="D985" s="136" t="s">
        <v>137</v>
      </c>
      <c r="E985" s="137" t="s">
        <v>17</v>
      </c>
      <c r="F985" s="138" t="s">
        <v>301</v>
      </c>
      <c r="H985" s="137" t="s">
        <v>17</v>
      </c>
      <c r="L985" s="135"/>
      <c r="M985" s="139"/>
      <c r="T985" s="140"/>
      <c r="AT985" s="137" t="s">
        <v>137</v>
      </c>
      <c r="AU985" s="137" t="s">
        <v>76</v>
      </c>
      <c r="AV985" s="12" t="s">
        <v>74</v>
      </c>
      <c r="AW985" s="12" t="s">
        <v>28</v>
      </c>
      <c r="AX985" s="12" t="s">
        <v>66</v>
      </c>
      <c r="AY985" s="137" t="s">
        <v>126</v>
      </c>
    </row>
    <row r="986" spans="2:65" s="13" customFormat="1" ht="11.25" x14ac:dyDescent="0.2">
      <c r="B986" s="141"/>
      <c r="D986" s="136" t="s">
        <v>137</v>
      </c>
      <c r="E986" s="142" t="s">
        <v>17</v>
      </c>
      <c r="F986" s="143" t="s">
        <v>1284</v>
      </c>
      <c r="H986" s="144">
        <v>4.9000000000000004</v>
      </c>
      <c r="L986" s="141"/>
      <c r="M986" s="145"/>
      <c r="T986" s="146"/>
      <c r="AT986" s="142" t="s">
        <v>137</v>
      </c>
      <c r="AU986" s="142" t="s">
        <v>76</v>
      </c>
      <c r="AV986" s="13" t="s">
        <v>76</v>
      </c>
      <c r="AW986" s="13" t="s">
        <v>28</v>
      </c>
      <c r="AX986" s="13" t="s">
        <v>66</v>
      </c>
      <c r="AY986" s="142" t="s">
        <v>126</v>
      </c>
    </row>
    <row r="987" spans="2:65" s="12" customFormat="1" ht="11.25" x14ac:dyDescent="0.2">
      <c r="B987" s="135"/>
      <c r="D987" s="136" t="s">
        <v>137</v>
      </c>
      <c r="E987" s="137" t="s">
        <v>17</v>
      </c>
      <c r="F987" s="138" t="s">
        <v>304</v>
      </c>
      <c r="H987" s="137" t="s">
        <v>17</v>
      </c>
      <c r="L987" s="135"/>
      <c r="M987" s="139"/>
      <c r="T987" s="140"/>
      <c r="AT987" s="137" t="s">
        <v>137</v>
      </c>
      <c r="AU987" s="137" t="s">
        <v>76</v>
      </c>
      <c r="AV987" s="12" t="s">
        <v>74</v>
      </c>
      <c r="AW987" s="12" t="s">
        <v>28</v>
      </c>
      <c r="AX987" s="12" t="s">
        <v>66</v>
      </c>
      <c r="AY987" s="137" t="s">
        <v>126</v>
      </c>
    </row>
    <row r="988" spans="2:65" s="13" customFormat="1" ht="11.25" x14ac:dyDescent="0.2">
      <c r="B988" s="141"/>
      <c r="D988" s="136" t="s">
        <v>137</v>
      </c>
      <c r="E988" s="142" t="s">
        <v>17</v>
      </c>
      <c r="F988" s="143" t="s">
        <v>1284</v>
      </c>
      <c r="H988" s="144">
        <v>4.9000000000000004</v>
      </c>
      <c r="L988" s="141"/>
      <c r="M988" s="145"/>
      <c r="T988" s="146"/>
      <c r="AT988" s="142" t="s">
        <v>137</v>
      </c>
      <c r="AU988" s="142" t="s">
        <v>76</v>
      </c>
      <c r="AV988" s="13" t="s">
        <v>76</v>
      </c>
      <c r="AW988" s="13" t="s">
        <v>28</v>
      </c>
      <c r="AX988" s="13" t="s">
        <v>66</v>
      </c>
      <c r="AY988" s="142" t="s">
        <v>126</v>
      </c>
    </row>
    <row r="989" spans="2:65" s="15" customFormat="1" ht="11.25" x14ac:dyDescent="0.2">
      <c r="B989" s="153"/>
      <c r="D989" s="136" t="s">
        <v>137</v>
      </c>
      <c r="E989" s="154" t="s">
        <v>17</v>
      </c>
      <c r="F989" s="155" t="s">
        <v>157</v>
      </c>
      <c r="H989" s="156">
        <v>9.8000000000000007</v>
      </c>
      <c r="L989" s="153"/>
      <c r="M989" s="157"/>
      <c r="T989" s="158"/>
      <c r="AT989" s="154" t="s">
        <v>137</v>
      </c>
      <c r="AU989" s="154" t="s">
        <v>76</v>
      </c>
      <c r="AV989" s="15" t="s">
        <v>133</v>
      </c>
      <c r="AW989" s="15" t="s">
        <v>28</v>
      </c>
      <c r="AX989" s="15" t="s">
        <v>74</v>
      </c>
      <c r="AY989" s="154" t="s">
        <v>126</v>
      </c>
    </row>
    <row r="990" spans="2:65" s="1" customFormat="1" ht="16.5" customHeight="1" x14ac:dyDescent="0.2">
      <c r="B990" s="30"/>
      <c r="C990" s="120" t="s">
        <v>1285</v>
      </c>
      <c r="D990" s="120" t="s">
        <v>128</v>
      </c>
      <c r="E990" s="121" t="s">
        <v>1286</v>
      </c>
      <c r="F990" s="122" t="s">
        <v>1287</v>
      </c>
      <c r="G990" s="123" t="s">
        <v>286</v>
      </c>
      <c r="H990" s="124">
        <v>31.98</v>
      </c>
      <c r="I990" s="125">
        <v>1</v>
      </c>
      <c r="J990" s="125">
        <f>ROUND(I990*H990,2)</f>
        <v>31.98</v>
      </c>
      <c r="K990" s="122" t="s">
        <v>132</v>
      </c>
      <c r="L990" s="30"/>
      <c r="M990" s="126" t="s">
        <v>17</v>
      </c>
      <c r="N990" s="127" t="s">
        <v>37</v>
      </c>
      <c r="O990" s="128">
        <v>0.16</v>
      </c>
      <c r="P990" s="128">
        <f>O990*H990</f>
        <v>5.1168000000000005</v>
      </c>
      <c r="Q990" s="128">
        <v>5.0000000000000001E-4</v>
      </c>
      <c r="R990" s="128">
        <f>Q990*H990</f>
        <v>1.5990000000000001E-2</v>
      </c>
      <c r="S990" s="128">
        <v>0</v>
      </c>
      <c r="T990" s="129">
        <f>S990*H990</f>
        <v>0</v>
      </c>
      <c r="AR990" s="130" t="s">
        <v>239</v>
      </c>
      <c r="AT990" s="130" t="s">
        <v>128</v>
      </c>
      <c r="AU990" s="130" t="s">
        <v>76</v>
      </c>
      <c r="AY990" s="18" t="s">
        <v>126</v>
      </c>
      <c r="BE990" s="131">
        <f>IF(N990="základní",J990,0)</f>
        <v>31.98</v>
      </c>
      <c r="BF990" s="131">
        <f>IF(N990="snížená",J990,0)</f>
        <v>0</v>
      </c>
      <c r="BG990" s="131">
        <f>IF(N990="zákl. přenesená",J990,0)</f>
        <v>0</v>
      </c>
      <c r="BH990" s="131">
        <f>IF(N990="sníž. přenesená",J990,0)</f>
        <v>0</v>
      </c>
      <c r="BI990" s="131">
        <f>IF(N990="nulová",J990,0)</f>
        <v>0</v>
      </c>
      <c r="BJ990" s="18" t="s">
        <v>74</v>
      </c>
      <c r="BK990" s="131">
        <f>ROUND(I990*H990,2)</f>
        <v>31.98</v>
      </c>
      <c r="BL990" s="18" t="s">
        <v>239</v>
      </c>
      <c r="BM990" s="130" t="s">
        <v>1288</v>
      </c>
    </row>
    <row r="991" spans="2:65" s="1" customFormat="1" ht="11.25" x14ac:dyDescent="0.2">
      <c r="B991" s="30"/>
      <c r="D991" s="132" t="s">
        <v>135</v>
      </c>
      <c r="F991" s="133" t="s">
        <v>1289</v>
      </c>
      <c r="L991" s="30"/>
      <c r="M991" s="134"/>
      <c r="T991" s="51"/>
      <c r="AT991" s="18" t="s">
        <v>135</v>
      </c>
      <c r="AU991" s="18" t="s">
        <v>76</v>
      </c>
    </row>
    <row r="992" spans="2:65" s="12" customFormat="1" ht="11.25" x14ac:dyDescent="0.2">
      <c r="B992" s="135"/>
      <c r="D992" s="136" t="s">
        <v>137</v>
      </c>
      <c r="E992" s="137" t="s">
        <v>17</v>
      </c>
      <c r="F992" s="138" t="s">
        <v>301</v>
      </c>
      <c r="H992" s="137" t="s">
        <v>17</v>
      </c>
      <c r="L992" s="135"/>
      <c r="M992" s="139"/>
      <c r="T992" s="140"/>
      <c r="AT992" s="137" t="s">
        <v>137</v>
      </c>
      <c r="AU992" s="137" t="s">
        <v>76</v>
      </c>
      <c r="AV992" s="12" t="s">
        <v>74</v>
      </c>
      <c r="AW992" s="12" t="s">
        <v>28</v>
      </c>
      <c r="AX992" s="12" t="s">
        <v>66</v>
      </c>
      <c r="AY992" s="137" t="s">
        <v>126</v>
      </c>
    </row>
    <row r="993" spans="2:65" s="13" customFormat="1" ht="11.25" x14ac:dyDescent="0.2">
      <c r="B993" s="141"/>
      <c r="D993" s="136" t="s">
        <v>137</v>
      </c>
      <c r="E993" s="142" t="s">
        <v>17</v>
      </c>
      <c r="F993" s="143" t="s">
        <v>1290</v>
      </c>
      <c r="H993" s="144">
        <v>14.3</v>
      </c>
      <c r="L993" s="141"/>
      <c r="M993" s="145"/>
      <c r="T993" s="146"/>
      <c r="AT993" s="142" t="s">
        <v>137</v>
      </c>
      <c r="AU993" s="142" t="s">
        <v>76</v>
      </c>
      <c r="AV993" s="13" t="s">
        <v>76</v>
      </c>
      <c r="AW993" s="13" t="s">
        <v>28</v>
      </c>
      <c r="AX993" s="13" t="s">
        <v>66</v>
      </c>
      <c r="AY993" s="142" t="s">
        <v>126</v>
      </c>
    </row>
    <row r="994" spans="2:65" s="12" customFormat="1" ht="11.25" x14ac:dyDescent="0.2">
      <c r="B994" s="135"/>
      <c r="D994" s="136" t="s">
        <v>137</v>
      </c>
      <c r="E994" s="137" t="s">
        <v>17</v>
      </c>
      <c r="F994" s="138" t="s">
        <v>304</v>
      </c>
      <c r="H994" s="137" t="s">
        <v>17</v>
      </c>
      <c r="L994" s="135"/>
      <c r="M994" s="139"/>
      <c r="T994" s="140"/>
      <c r="AT994" s="137" t="s">
        <v>137</v>
      </c>
      <c r="AU994" s="137" t="s">
        <v>76</v>
      </c>
      <c r="AV994" s="12" t="s">
        <v>74</v>
      </c>
      <c r="AW994" s="12" t="s">
        <v>28</v>
      </c>
      <c r="AX994" s="12" t="s">
        <v>66</v>
      </c>
      <c r="AY994" s="137" t="s">
        <v>126</v>
      </c>
    </row>
    <row r="995" spans="2:65" s="13" customFormat="1" ht="11.25" x14ac:dyDescent="0.2">
      <c r="B995" s="141"/>
      <c r="D995" s="136" t="s">
        <v>137</v>
      </c>
      <c r="E995" s="142" t="s">
        <v>17</v>
      </c>
      <c r="F995" s="143" t="s">
        <v>1291</v>
      </c>
      <c r="H995" s="144">
        <v>17.68</v>
      </c>
      <c r="L995" s="141"/>
      <c r="M995" s="145"/>
      <c r="T995" s="146"/>
      <c r="AT995" s="142" t="s">
        <v>137</v>
      </c>
      <c r="AU995" s="142" t="s">
        <v>76</v>
      </c>
      <c r="AV995" s="13" t="s">
        <v>76</v>
      </c>
      <c r="AW995" s="13" t="s">
        <v>28</v>
      </c>
      <c r="AX995" s="13" t="s">
        <v>66</v>
      </c>
      <c r="AY995" s="142" t="s">
        <v>126</v>
      </c>
    </row>
    <row r="996" spans="2:65" s="15" customFormat="1" ht="11.25" x14ac:dyDescent="0.2">
      <c r="B996" s="153"/>
      <c r="D996" s="136" t="s">
        <v>137</v>
      </c>
      <c r="E996" s="154" t="s">
        <v>17</v>
      </c>
      <c r="F996" s="155" t="s">
        <v>157</v>
      </c>
      <c r="H996" s="156">
        <v>31.98</v>
      </c>
      <c r="L996" s="153"/>
      <c r="M996" s="157"/>
      <c r="T996" s="158"/>
      <c r="AT996" s="154" t="s">
        <v>137</v>
      </c>
      <c r="AU996" s="154" t="s">
        <v>76</v>
      </c>
      <c r="AV996" s="15" t="s">
        <v>133</v>
      </c>
      <c r="AW996" s="15" t="s">
        <v>28</v>
      </c>
      <c r="AX996" s="15" t="s">
        <v>74</v>
      </c>
      <c r="AY996" s="154" t="s">
        <v>126</v>
      </c>
    </row>
    <row r="997" spans="2:65" s="1" customFormat="1" ht="16.5" customHeight="1" x14ac:dyDescent="0.2">
      <c r="B997" s="30"/>
      <c r="C997" s="120" t="s">
        <v>1292</v>
      </c>
      <c r="D997" s="120" t="s">
        <v>128</v>
      </c>
      <c r="E997" s="121" t="s">
        <v>1293</v>
      </c>
      <c r="F997" s="122" t="s">
        <v>1294</v>
      </c>
      <c r="G997" s="123" t="s">
        <v>286</v>
      </c>
      <c r="H997" s="124">
        <v>42</v>
      </c>
      <c r="I997" s="125">
        <v>1</v>
      </c>
      <c r="J997" s="125">
        <f>ROUND(I997*H997,2)</f>
        <v>42</v>
      </c>
      <c r="K997" s="122" t="s">
        <v>132</v>
      </c>
      <c r="L997" s="30"/>
      <c r="M997" s="126" t="s">
        <v>17</v>
      </c>
      <c r="N997" s="127" t="s">
        <v>37</v>
      </c>
      <c r="O997" s="128">
        <v>5.5E-2</v>
      </c>
      <c r="P997" s="128">
        <f>O997*H997</f>
        <v>2.31</v>
      </c>
      <c r="Q997" s="128">
        <v>3.0000000000000001E-5</v>
      </c>
      <c r="R997" s="128">
        <f>Q997*H997</f>
        <v>1.2600000000000001E-3</v>
      </c>
      <c r="S997" s="128">
        <v>0</v>
      </c>
      <c r="T997" s="129">
        <f>S997*H997</f>
        <v>0</v>
      </c>
      <c r="AR997" s="130" t="s">
        <v>239</v>
      </c>
      <c r="AT997" s="130" t="s">
        <v>128</v>
      </c>
      <c r="AU997" s="130" t="s">
        <v>76</v>
      </c>
      <c r="AY997" s="18" t="s">
        <v>126</v>
      </c>
      <c r="BE997" s="131">
        <f>IF(N997="základní",J997,0)</f>
        <v>42</v>
      </c>
      <c r="BF997" s="131">
        <f>IF(N997="snížená",J997,0)</f>
        <v>0</v>
      </c>
      <c r="BG997" s="131">
        <f>IF(N997="zákl. přenesená",J997,0)</f>
        <v>0</v>
      </c>
      <c r="BH997" s="131">
        <f>IF(N997="sníž. přenesená",J997,0)</f>
        <v>0</v>
      </c>
      <c r="BI997" s="131">
        <f>IF(N997="nulová",J997,0)</f>
        <v>0</v>
      </c>
      <c r="BJ997" s="18" t="s">
        <v>74</v>
      </c>
      <c r="BK997" s="131">
        <f>ROUND(I997*H997,2)</f>
        <v>42</v>
      </c>
      <c r="BL997" s="18" t="s">
        <v>239</v>
      </c>
      <c r="BM997" s="130" t="s">
        <v>1295</v>
      </c>
    </row>
    <row r="998" spans="2:65" s="1" customFormat="1" ht="11.25" x14ac:dyDescent="0.2">
      <c r="B998" s="30"/>
      <c r="D998" s="132" t="s">
        <v>135</v>
      </c>
      <c r="F998" s="133" t="s">
        <v>1296</v>
      </c>
      <c r="L998" s="30"/>
      <c r="M998" s="134"/>
      <c r="T998" s="51"/>
      <c r="AT998" s="18" t="s">
        <v>135</v>
      </c>
      <c r="AU998" s="18" t="s">
        <v>76</v>
      </c>
    </row>
    <row r="999" spans="2:65" s="12" customFormat="1" ht="11.25" x14ac:dyDescent="0.2">
      <c r="B999" s="135"/>
      <c r="D999" s="136" t="s">
        <v>137</v>
      </c>
      <c r="E999" s="137" t="s">
        <v>17</v>
      </c>
      <c r="F999" s="138" t="s">
        <v>301</v>
      </c>
      <c r="H999" s="137" t="s">
        <v>17</v>
      </c>
      <c r="L999" s="135"/>
      <c r="M999" s="139"/>
      <c r="T999" s="140"/>
      <c r="AT999" s="137" t="s">
        <v>137</v>
      </c>
      <c r="AU999" s="137" t="s">
        <v>76</v>
      </c>
      <c r="AV999" s="12" t="s">
        <v>74</v>
      </c>
      <c r="AW999" s="12" t="s">
        <v>28</v>
      </c>
      <c r="AX999" s="12" t="s">
        <v>66</v>
      </c>
      <c r="AY999" s="137" t="s">
        <v>126</v>
      </c>
    </row>
    <row r="1000" spans="2:65" s="13" customFormat="1" ht="11.25" x14ac:dyDescent="0.2">
      <c r="B1000" s="141"/>
      <c r="D1000" s="136" t="s">
        <v>137</v>
      </c>
      <c r="E1000" s="142" t="s">
        <v>17</v>
      </c>
      <c r="F1000" s="143" t="s">
        <v>1297</v>
      </c>
      <c r="H1000" s="144">
        <v>22.9</v>
      </c>
      <c r="L1000" s="141"/>
      <c r="M1000" s="145"/>
      <c r="T1000" s="146"/>
      <c r="AT1000" s="142" t="s">
        <v>137</v>
      </c>
      <c r="AU1000" s="142" t="s">
        <v>76</v>
      </c>
      <c r="AV1000" s="13" t="s">
        <v>76</v>
      </c>
      <c r="AW1000" s="13" t="s">
        <v>28</v>
      </c>
      <c r="AX1000" s="13" t="s">
        <v>66</v>
      </c>
      <c r="AY1000" s="142" t="s">
        <v>126</v>
      </c>
    </row>
    <row r="1001" spans="2:65" s="12" customFormat="1" ht="11.25" x14ac:dyDescent="0.2">
      <c r="B1001" s="135"/>
      <c r="D1001" s="136" t="s">
        <v>137</v>
      </c>
      <c r="E1001" s="137" t="s">
        <v>17</v>
      </c>
      <c r="F1001" s="138" t="s">
        <v>304</v>
      </c>
      <c r="H1001" s="137" t="s">
        <v>17</v>
      </c>
      <c r="L1001" s="135"/>
      <c r="M1001" s="139"/>
      <c r="T1001" s="140"/>
      <c r="AT1001" s="137" t="s">
        <v>137</v>
      </c>
      <c r="AU1001" s="137" t="s">
        <v>76</v>
      </c>
      <c r="AV1001" s="12" t="s">
        <v>74</v>
      </c>
      <c r="AW1001" s="12" t="s">
        <v>28</v>
      </c>
      <c r="AX1001" s="12" t="s">
        <v>66</v>
      </c>
      <c r="AY1001" s="137" t="s">
        <v>126</v>
      </c>
    </row>
    <row r="1002" spans="2:65" s="13" customFormat="1" ht="11.25" x14ac:dyDescent="0.2">
      <c r="B1002" s="141"/>
      <c r="D1002" s="136" t="s">
        <v>137</v>
      </c>
      <c r="E1002" s="142" t="s">
        <v>17</v>
      </c>
      <c r="F1002" s="143" t="s">
        <v>1298</v>
      </c>
      <c r="H1002" s="144">
        <v>19.100000000000001</v>
      </c>
      <c r="L1002" s="141"/>
      <c r="M1002" s="145"/>
      <c r="T1002" s="146"/>
      <c r="AT1002" s="142" t="s">
        <v>137</v>
      </c>
      <c r="AU1002" s="142" t="s">
        <v>76</v>
      </c>
      <c r="AV1002" s="13" t="s">
        <v>76</v>
      </c>
      <c r="AW1002" s="13" t="s">
        <v>28</v>
      </c>
      <c r="AX1002" s="13" t="s">
        <v>66</v>
      </c>
      <c r="AY1002" s="142" t="s">
        <v>126</v>
      </c>
    </row>
    <row r="1003" spans="2:65" s="15" customFormat="1" ht="11.25" x14ac:dyDescent="0.2">
      <c r="B1003" s="153"/>
      <c r="D1003" s="136" t="s">
        <v>137</v>
      </c>
      <c r="E1003" s="154" t="s">
        <v>17</v>
      </c>
      <c r="F1003" s="155" t="s">
        <v>157</v>
      </c>
      <c r="H1003" s="156">
        <v>42</v>
      </c>
      <c r="L1003" s="153"/>
      <c r="M1003" s="157"/>
      <c r="T1003" s="158"/>
      <c r="AT1003" s="154" t="s">
        <v>137</v>
      </c>
      <c r="AU1003" s="154" t="s">
        <v>76</v>
      </c>
      <c r="AV1003" s="15" t="s">
        <v>133</v>
      </c>
      <c r="AW1003" s="15" t="s">
        <v>28</v>
      </c>
      <c r="AX1003" s="15" t="s">
        <v>74</v>
      </c>
      <c r="AY1003" s="154" t="s">
        <v>126</v>
      </c>
    </row>
    <row r="1004" spans="2:65" s="1" customFormat="1" ht="16.5" customHeight="1" x14ac:dyDescent="0.2">
      <c r="B1004" s="30"/>
      <c r="C1004" s="120" t="s">
        <v>1299</v>
      </c>
      <c r="D1004" s="120" t="s">
        <v>128</v>
      </c>
      <c r="E1004" s="121" t="s">
        <v>1300</v>
      </c>
      <c r="F1004" s="122" t="s">
        <v>1301</v>
      </c>
      <c r="G1004" s="123" t="s">
        <v>286</v>
      </c>
      <c r="H1004" s="124">
        <v>7.02</v>
      </c>
      <c r="I1004" s="125">
        <v>1</v>
      </c>
      <c r="J1004" s="125">
        <f>ROUND(I1004*H1004,2)</f>
        <v>7.02</v>
      </c>
      <c r="K1004" s="122" t="s">
        <v>132</v>
      </c>
      <c r="L1004" s="30"/>
      <c r="M1004" s="126" t="s">
        <v>17</v>
      </c>
      <c r="N1004" s="127" t="s">
        <v>37</v>
      </c>
      <c r="O1004" s="128">
        <v>5.5E-2</v>
      </c>
      <c r="P1004" s="128">
        <f>O1004*H1004</f>
        <v>0.3861</v>
      </c>
      <c r="Q1004" s="128">
        <v>1.1E-4</v>
      </c>
      <c r="R1004" s="128">
        <f>Q1004*H1004</f>
        <v>7.7220000000000001E-4</v>
      </c>
      <c r="S1004" s="128">
        <v>0</v>
      </c>
      <c r="T1004" s="129">
        <f>S1004*H1004</f>
        <v>0</v>
      </c>
      <c r="AR1004" s="130" t="s">
        <v>239</v>
      </c>
      <c r="AT1004" s="130" t="s">
        <v>128</v>
      </c>
      <c r="AU1004" s="130" t="s">
        <v>76</v>
      </c>
      <c r="AY1004" s="18" t="s">
        <v>126</v>
      </c>
      <c r="BE1004" s="131">
        <f>IF(N1004="základní",J1004,0)</f>
        <v>7.02</v>
      </c>
      <c r="BF1004" s="131">
        <f>IF(N1004="snížená",J1004,0)</f>
        <v>0</v>
      </c>
      <c r="BG1004" s="131">
        <f>IF(N1004="zákl. přenesená",J1004,0)</f>
        <v>0</v>
      </c>
      <c r="BH1004" s="131">
        <f>IF(N1004="sníž. přenesená",J1004,0)</f>
        <v>0</v>
      </c>
      <c r="BI1004" s="131">
        <f>IF(N1004="nulová",J1004,0)</f>
        <v>0</v>
      </c>
      <c r="BJ1004" s="18" t="s">
        <v>74</v>
      </c>
      <c r="BK1004" s="131">
        <f>ROUND(I1004*H1004,2)</f>
        <v>7.02</v>
      </c>
      <c r="BL1004" s="18" t="s">
        <v>239</v>
      </c>
      <c r="BM1004" s="130" t="s">
        <v>1302</v>
      </c>
    </row>
    <row r="1005" spans="2:65" s="1" customFormat="1" ht="11.25" x14ac:dyDescent="0.2">
      <c r="B1005" s="30"/>
      <c r="D1005" s="132" t="s">
        <v>135</v>
      </c>
      <c r="F1005" s="133" t="s">
        <v>1303</v>
      </c>
      <c r="L1005" s="30"/>
      <c r="M1005" s="134"/>
      <c r="T1005" s="51"/>
      <c r="AT1005" s="18" t="s">
        <v>135</v>
      </c>
      <c r="AU1005" s="18" t="s">
        <v>76</v>
      </c>
    </row>
    <row r="1006" spans="2:65" s="12" customFormat="1" ht="11.25" x14ac:dyDescent="0.2">
      <c r="B1006" s="135"/>
      <c r="D1006" s="136" t="s">
        <v>137</v>
      </c>
      <c r="E1006" s="137" t="s">
        <v>17</v>
      </c>
      <c r="F1006" s="138" t="s">
        <v>304</v>
      </c>
      <c r="H1006" s="137" t="s">
        <v>17</v>
      </c>
      <c r="L1006" s="135"/>
      <c r="M1006" s="139"/>
      <c r="T1006" s="140"/>
      <c r="AT1006" s="137" t="s">
        <v>137</v>
      </c>
      <c r="AU1006" s="137" t="s">
        <v>76</v>
      </c>
      <c r="AV1006" s="12" t="s">
        <v>74</v>
      </c>
      <c r="AW1006" s="12" t="s">
        <v>28</v>
      </c>
      <c r="AX1006" s="12" t="s">
        <v>66</v>
      </c>
      <c r="AY1006" s="137" t="s">
        <v>126</v>
      </c>
    </row>
    <row r="1007" spans="2:65" s="13" customFormat="1" ht="11.25" x14ac:dyDescent="0.2">
      <c r="B1007" s="141"/>
      <c r="D1007" s="136" t="s">
        <v>137</v>
      </c>
      <c r="E1007" s="142" t="s">
        <v>17</v>
      </c>
      <c r="F1007" s="143" t="s">
        <v>1304</v>
      </c>
      <c r="H1007" s="144">
        <v>7.02</v>
      </c>
      <c r="L1007" s="141"/>
      <c r="M1007" s="145"/>
      <c r="T1007" s="146"/>
      <c r="AT1007" s="142" t="s">
        <v>137</v>
      </c>
      <c r="AU1007" s="142" t="s">
        <v>76</v>
      </c>
      <c r="AV1007" s="13" t="s">
        <v>76</v>
      </c>
      <c r="AW1007" s="13" t="s">
        <v>28</v>
      </c>
      <c r="AX1007" s="13" t="s">
        <v>74</v>
      </c>
      <c r="AY1007" s="142" t="s">
        <v>126</v>
      </c>
    </row>
    <row r="1008" spans="2:65" s="1" customFormat="1" ht="24.2" customHeight="1" x14ac:dyDescent="0.2">
      <c r="B1008" s="30"/>
      <c r="C1008" s="120" t="s">
        <v>1305</v>
      </c>
      <c r="D1008" s="120" t="s">
        <v>128</v>
      </c>
      <c r="E1008" s="121" t="s">
        <v>1306</v>
      </c>
      <c r="F1008" s="122" t="s">
        <v>1307</v>
      </c>
      <c r="G1008" s="123" t="s">
        <v>131</v>
      </c>
      <c r="H1008" s="124">
        <v>22</v>
      </c>
      <c r="I1008" s="125">
        <v>1</v>
      </c>
      <c r="J1008" s="125">
        <f>ROUND(I1008*H1008,2)</f>
        <v>22</v>
      </c>
      <c r="K1008" s="122" t="s">
        <v>132</v>
      </c>
      <c r="L1008" s="30"/>
      <c r="M1008" s="126" t="s">
        <v>17</v>
      </c>
      <c r="N1008" s="127" t="s">
        <v>37</v>
      </c>
      <c r="O1008" s="128">
        <v>0.76300000000000001</v>
      </c>
      <c r="P1008" s="128">
        <f>O1008*H1008</f>
        <v>16.786000000000001</v>
      </c>
      <c r="Q1008" s="128">
        <v>5.0000000000000001E-3</v>
      </c>
      <c r="R1008" s="128">
        <f>Q1008*H1008</f>
        <v>0.11</v>
      </c>
      <c r="S1008" s="128">
        <v>0</v>
      </c>
      <c r="T1008" s="129">
        <f>S1008*H1008</f>
        <v>0</v>
      </c>
      <c r="AR1008" s="130" t="s">
        <v>239</v>
      </c>
      <c r="AT1008" s="130" t="s">
        <v>128</v>
      </c>
      <c r="AU1008" s="130" t="s">
        <v>76</v>
      </c>
      <c r="AY1008" s="18" t="s">
        <v>126</v>
      </c>
      <c r="BE1008" s="131">
        <f>IF(N1008="základní",J1008,0)</f>
        <v>22</v>
      </c>
      <c r="BF1008" s="131">
        <f>IF(N1008="snížená",J1008,0)</f>
        <v>0</v>
      </c>
      <c r="BG1008" s="131">
        <f>IF(N1008="zákl. přenesená",J1008,0)</f>
        <v>0</v>
      </c>
      <c r="BH1008" s="131">
        <f>IF(N1008="sníž. přenesená",J1008,0)</f>
        <v>0</v>
      </c>
      <c r="BI1008" s="131">
        <f>IF(N1008="nulová",J1008,0)</f>
        <v>0</v>
      </c>
      <c r="BJ1008" s="18" t="s">
        <v>74</v>
      </c>
      <c r="BK1008" s="131">
        <f>ROUND(I1008*H1008,2)</f>
        <v>22</v>
      </c>
      <c r="BL1008" s="18" t="s">
        <v>239</v>
      </c>
      <c r="BM1008" s="130" t="s">
        <v>1308</v>
      </c>
    </row>
    <row r="1009" spans="2:65" s="1" customFormat="1" ht="11.25" x14ac:dyDescent="0.2">
      <c r="B1009" s="30"/>
      <c r="D1009" s="132" t="s">
        <v>135</v>
      </c>
      <c r="F1009" s="133" t="s">
        <v>1309</v>
      </c>
      <c r="L1009" s="30"/>
      <c r="M1009" s="134"/>
      <c r="T1009" s="51"/>
      <c r="AT1009" s="18" t="s">
        <v>135</v>
      </c>
      <c r="AU1009" s="18" t="s">
        <v>76</v>
      </c>
    </row>
    <row r="1010" spans="2:65" s="12" customFormat="1" ht="11.25" x14ac:dyDescent="0.2">
      <c r="B1010" s="135"/>
      <c r="D1010" s="136" t="s">
        <v>137</v>
      </c>
      <c r="E1010" s="137" t="s">
        <v>17</v>
      </c>
      <c r="F1010" s="138" t="s">
        <v>1254</v>
      </c>
      <c r="H1010" s="137" t="s">
        <v>17</v>
      </c>
      <c r="L1010" s="135"/>
      <c r="M1010" s="139"/>
      <c r="T1010" s="140"/>
      <c r="AT1010" s="137" t="s">
        <v>137</v>
      </c>
      <c r="AU1010" s="137" t="s">
        <v>76</v>
      </c>
      <c r="AV1010" s="12" t="s">
        <v>74</v>
      </c>
      <c r="AW1010" s="12" t="s">
        <v>28</v>
      </c>
      <c r="AX1010" s="12" t="s">
        <v>66</v>
      </c>
      <c r="AY1010" s="137" t="s">
        <v>126</v>
      </c>
    </row>
    <row r="1011" spans="2:65" s="13" customFormat="1" ht="11.25" x14ac:dyDescent="0.2">
      <c r="B1011" s="141"/>
      <c r="D1011" s="136" t="s">
        <v>137</v>
      </c>
      <c r="E1011" s="142" t="s">
        <v>17</v>
      </c>
      <c r="F1011" s="143" t="s">
        <v>1255</v>
      </c>
      <c r="H1011" s="144">
        <v>22</v>
      </c>
      <c r="L1011" s="141"/>
      <c r="M1011" s="145"/>
      <c r="T1011" s="146"/>
      <c r="AT1011" s="142" t="s">
        <v>137</v>
      </c>
      <c r="AU1011" s="142" t="s">
        <v>76</v>
      </c>
      <c r="AV1011" s="13" t="s">
        <v>76</v>
      </c>
      <c r="AW1011" s="13" t="s">
        <v>28</v>
      </c>
      <c r="AX1011" s="13" t="s">
        <v>74</v>
      </c>
      <c r="AY1011" s="142" t="s">
        <v>126</v>
      </c>
    </row>
    <row r="1012" spans="2:65" s="1" customFormat="1" ht="16.5" customHeight="1" x14ac:dyDescent="0.2">
      <c r="B1012" s="30"/>
      <c r="C1012" s="159" t="s">
        <v>1310</v>
      </c>
      <c r="D1012" s="159" t="s">
        <v>192</v>
      </c>
      <c r="E1012" s="160" t="s">
        <v>1311</v>
      </c>
      <c r="F1012" s="161" t="s">
        <v>1312</v>
      </c>
      <c r="G1012" s="162" t="s">
        <v>334</v>
      </c>
      <c r="H1012" s="163">
        <v>1161.5999999999999</v>
      </c>
      <c r="I1012" s="164">
        <v>1</v>
      </c>
      <c r="J1012" s="164">
        <f>ROUND(I1012*H1012,2)</f>
        <v>1161.5999999999999</v>
      </c>
      <c r="K1012" s="161" t="s">
        <v>132</v>
      </c>
      <c r="L1012" s="165"/>
      <c r="M1012" s="166" t="s">
        <v>17</v>
      </c>
      <c r="N1012" s="167" t="s">
        <v>37</v>
      </c>
      <c r="O1012" s="128">
        <v>0</v>
      </c>
      <c r="P1012" s="128">
        <f>O1012*H1012</f>
        <v>0</v>
      </c>
      <c r="Q1012" s="128">
        <v>5.0000000000000001E-4</v>
      </c>
      <c r="R1012" s="128">
        <f>Q1012*H1012</f>
        <v>0.58079999999999998</v>
      </c>
      <c r="S1012" s="128">
        <v>0</v>
      </c>
      <c r="T1012" s="129">
        <f>S1012*H1012</f>
        <v>0</v>
      </c>
      <c r="AR1012" s="130" t="s">
        <v>345</v>
      </c>
      <c r="AT1012" s="130" t="s">
        <v>192</v>
      </c>
      <c r="AU1012" s="130" t="s">
        <v>76</v>
      </c>
      <c r="AY1012" s="18" t="s">
        <v>126</v>
      </c>
      <c r="BE1012" s="131">
        <f>IF(N1012="základní",J1012,0)</f>
        <v>1161.5999999999999</v>
      </c>
      <c r="BF1012" s="131">
        <f>IF(N1012="snížená",J1012,0)</f>
        <v>0</v>
      </c>
      <c r="BG1012" s="131">
        <f>IF(N1012="zákl. přenesená",J1012,0)</f>
        <v>0</v>
      </c>
      <c r="BH1012" s="131">
        <f>IF(N1012="sníž. přenesená",J1012,0)</f>
        <v>0</v>
      </c>
      <c r="BI1012" s="131">
        <f>IF(N1012="nulová",J1012,0)</f>
        <v>0</v>
      </c>
      <c r="BJ1012" s="18" t="s">
        <v>74</v>
      </c>
      <c r="BK1012" s="131">
        <f>ROUND(I1012*H1012,2)</f>
        <v>1161.5999999999999</v>
      </c>
      <c r="BL1012" s="18" t="s">
        <v>239</v>
      </c>
      <c r="BM1012" s="130" t="s">
        <v>1313</v>
      </c>
    </row>
    <row r="1013" spans="2:65" s="13" customFormat="1" ht="11.25" x14ac:dyDescent="0.2">
      <c r="B1013" s="141"/>
      <c r="D1013" s="136" t="s">
        <v>137</v>
      </c>
      <c r="F1013" s="143" t="s">
        <v>1314</v>
      </c>
      <c r="H1013" s="144">
        <v>1161.5999999999999</v>
      </c>
      <c r="L1013" s="141"/>
      <c r="M1013" s="145"/>
      <c r="T1013" s="146"/>
      <c r="AT1013" s="142" t="s">
        <v>137</v>
      </c>
      <c r="AU1013" s="142" t="s">
        <v>76</v>
      </c>
      <c r="AV1013" s="13" t="s">
        <v>76</v>
      </c>
      <c r="AW1013" s="13" t="s">
        <v>4</v>
      </c>
      <c r="AX1013" s="13" t="s">
        <v>74</v>
      </c>
      <c r="AY1013" s="142" t="s">
        <v>126</v>
      </c>
    </row>
    <row r="1014" spans="2:65" s="1" customFormat="1" ht="24.2" customHeight="1" x14ac:dyDescent="0.2">
      <c r="B1014" s="30"/>
      <c r="C1014" s="120" t="s">
        <v>1315</v>
      </c>
      <c r="D1014" s="120" t="s">
        <v>128</v>
      </c>
      <c r="E1014" s="121" t="s">
        <v>1316</v>
      </c>
      <c r="F1014" s="122" t="s">
        <v>1317</v>
      </c>
      <c r="G1014" s="123" t="s">
        <v>684</v>
      </c>
      <c r="H1014" s="124">
        <v>1</v>
      </c>
      <c r="I1014" s="125">
        <v>1</v>
      </c>
      <c r="J1014" s="125">
        <f>ROUND(I1014*H1014,2)</f>
        <v>1</v>
      </c>
      <c r="K1014" s="122" t="s">
        <v>132</v>
      </c>
      <c r="L1014" s="30"/>
      <c r="M1014" s="126" t="s">
        <v>17</v>
      </c>
      <c r="N1014" s="127" t="s">
        <v>37</v>
      </c>
      <c r="O1014" s="128">
        <v>0</v>
      </c>
      <c r="P1014" s="128">
        <f>O1014*H1014</f>
        <v>0</v>
      </c>
      <c r="Q1014" s="128">
        <v>0</v>
      </c>
      <c r="R1014" s="128">
        <f>Q1014*H1014</f>
        <v>0</v>
      </c>
      <c r="S1014" s="128">
        <v>0</v>
      </c>
      <c r="T1014" s="129">
        <f>S1014*H1014</f>
        <v>0</v>
      </c>
      <c r="AR1014" s="130" t="s">
        <v>239</v>
      </c>
      <c r="AT1014" s="130" t="s">
        <v>128</v>
      </c>
      <c r="AU1014" s="130" t="s">
        <v>76</v>
      </c>
      <c r="AY1014" s="18" t="s">
        <v>126</v>
      </c>
      <c r="BE1014" s="131">
        <f>IF(N1014="základní",J1014,0)</f>
        <v>1</v>
      </c>
      <c r="BF1014" s="131">
        <f>IF(N1014="snížená",J1014,0)</f>
        <v>0</v>
      </c>
      <c r="BG1014" s="131">
        <f>IF(N1014="zákl. přenesená",J1014,0)</f>
        <v>0</v>
      </c>
      <c r="BH1014" s="131">
        <f>IF(N1014="sníž. přenesená",J1014,0)</f>
        <v>0</v>
      </c>
      <c r="BI1014" s="131">
        <f>IF(N1014="nulová",J1014,0)</f>
        <v>0</v>
      </c>
      <c r="BJ1014" s="18" t="s">
        <v>74</v>
      </c>
      <c r="BK1014" s="131">
        <f>ROUND(I1014*H1014,2)</f>
        <v>1</v>
      </c>
      <c r="BL1014" s="18" t="s">
        <v>239</v>
      </c>
      <c r="BM1014" s="130" t="s">
        <v>1318</v>
      </c>
    </row>
    <row r="1015" spans="2:65" s="1" customFormat="1" ht="11.25" x14ac:dyDescent="0.2">
      <c r="B1015" s="30"/>
      <c r="D1015" s="132" t="s">
        <v>135</v>
      </c>
      <c r="F1015" s="133" t="s">
        <v>1319</v>
      </c>
      <c r="L1015" s="30"/>
      <c r="M1015" s="134"/>
      <c r="T1015" s="51"/>
      <c r="AT1015" s="18" t="s">
        <v>135</v>
      </c>
      <c r="AU1015" s="18" t="s">
        <v>76</v>
      </c>
    </row>
    <row r="1016" spans="2:65" s="11" customFormat="1" ht="22.9" customHeight="1" x14ac:dyDescent="0.2">
      <c r="B1016" s="109"/>
      <c r="D1016" s="110" t="s">
        <v>65</v>
      </c>
      <c r="E1016" s="118" t="s">
        <v>1320</v>
      </c>
      <c r="F1016" s="118" t="s">
        <v>1321</v>
      </c>
      <c r="J1016" s="119">
        <f>BK1016</f>
        <v>91.67</v>
      </c>
      <c r="L1016" s="109"/>
      <c r="M1016" s="113"/>
      <c r="P1016" s="114">
        <f>SUM(P1017:P1024)</f>
        <v>27.500400000000003</v>
      </c>
      <c r="R1016" s="114">
        <f>SUM(R1017:R1024)</f>
        <v>2.2917000000000003E-2</v>
      </c>
      <c r="T1016" s="115">
        <f>SUM(T1017:T1024)</f>
        <v>0</v>
      </c>
      <c r="AR1016" s="110" t="s">
        <v>76</v>
      </c>
      <c r="AT1016" s="116" t="s">
        <v>65</v>
      </c>
      <c r="AU1016" s="116" t="s">
        <v>74</v>
      </c>
      <c r="AY1016" s="110" t="s">
        <v>126</v>
      </c>
      <c r="BK1016" s="117">
        <f>SUM(BK1017:BK1024)</f>
        <v>91.67</v>
      </c>
    </row>
    <row r="1017" spans="2:65" s="1" customFormat="1" ht="16.5" customHeight="1" x14ac:dyDescent="0.2">
      <c r="B1017" s="30"/>
      <c r="C1017" s="120" t="s">
        <v>1322</v>
      </c>
      <c r="D1017" s="120" t="s">
        <v>128</v>
      </c>
      <c r="E1017" s="121" t="s">
        <v>1323</v>
      </c>
      <c r="F1017" s="122" t="s">
        <v>1324</v>
      </c>
      <c r="G1017" s="123" t="s">
        <v>131</v>
      </c>
      <c r="H1017" s="124">
        <v>91.668000000000006</v>
      </c>
      <c r="I1017" s="125">
        <v>1</v>
      </c>
      <c r="J1017" s="125">
        <f>ROUND(I1017*H1017,2)</f>
        <v>91.67</v>
      </c>
      <c r="K1017" s="122" t="s">
        <v>132</v>
      </c>
      <c r="L1017" s="30"/>
      <c r="M1017" s="126" t="s">
        <v>17</v>
      </c>
      <c r="N1017" s="127" t="s">
        <v>37</v>
      </c>
      <c r="O1017" s="128">
        <v>0.3</v>
      </c>
      <c r="P1017" s="128">
        <f>O1017*H1017</f>
        <v>27.500400000000003</v>
      </c>
      <c r="Q1017" s="128">
        <v>2.5000000000000001E-4</v>
      </c>
      <c r="R1017" s="128">
        <f>Q1017*H1017</f>
        <v>2.2917000000000003E-2</v>
      </c>
      <c r="S1017" s="128">
        <v>0</v>
      </c>
      <c r="T1017" s="129">
        <f>S1017*H1017</f>
        <v>0</v>
      </c>
      <c r="AR1017" s="130" t="s">
        <v>239</v>
      </c>
      <c r="AT1017" s="130" t="s">
        <v>128</v>
      </c>
      <c r="AU1017" s="130" t="s">
        <v>76</v>
      </c>
      <c r="AY1017" s="18" t="s">
        <v>126</v>
      </c>
      <c r="BE1017" s="131">
        <f>IF(N1017="základní",J1017,0)</f>
        <v>91.67</v>
      </c>
      <c r="BF1017" s="131">
        <f>IF(N1017="snížená",J1017,0)</f>
        <v>0</v>
      </c>
      <c r="BG1017" s="131">
        <f>IF(N1017="zákl. přenesená",J1017,0)</f>
        <v>0</v>
      </c>
      <c r="BH1017" s="131">
        <f>IF(N1017="sníž. přenesená",J1017,0)</f>
        <v>0</v>
      </c>
      <c r="BI1017" s="131">
        <f>IF(N1017="nulová",J1017,0)</f>
        <v>0</v>
      </c>
      <c r="BJ1017" s="18" t="s">
        <v>74</v>
      </c>
      <c r="BK1017" s="131">
        <f>ROUND(I1017*H1017,2)</f>
        <v>91.67</v>
      </c>
      <c r="BL1017" s="18" t="s">
        <v>239</v>
      </c>
      <c r="BM1017" s="130" t="s">
        <v>1325</v>
      </c>
    </row>
    <row r="1018" spans="2:65" s="1" customFormat="1" ht="11.25" x14ac:dyDescent="0.2">
      <c r="B1018" s="30"/>
      <c r="D1018" s="132" t="s">
        <v>135</v>
      </c>
      <c r="F1018" s="133" t="s">
        <v>1326</v>
      </c>
      <c r="L1018" s="30"/>
      <c r="M1018" s="134"/>
      <c r="T1018" s="51"/>
      <c r="AT1018" s="18" t="s">
        <v>135</v>
      </c>
      <c r="AU1018" s="18" t="s">
        <v>76</v>
      </c>
    </row>
    <row r="1019" spans="2:65" s="12" customFormat="1" ht="11.25" x14ac:dyDescent="0.2">
      <c r="B1019" s="135"/>
      <c r="D1019" s="136" t="s">
        <v>137</v>
      </c>
      <c r="E1019" s="137" t="s">
        <v>17</v>
      </c>
      <c r="F1019" s="138" t="s">
        <v>1327</v>
      </c>
      <c r="H1019" s="137" t="s">
        <v>17</v>
      </c>
      <c r="L1019" s="135"/>
      <c r="M1019" s="139"/>
      <c r="T1019" s="140"/>
      <c r="AT1019" s="137" t="s">
        <v>137</v>
      </c>
      <c r="AU1019" s="137" t="s">
        <v>76</v>
      </c>
      <c r="AV1019" s="12" t="s">
        <v>74</v>
      </c>
      <c r="AW1019" s="12" t="s">
        <v>28</v>
      </c>
      <c r="AX1019" s="12" t="s">
        <v>66</v>
      </c>
      <c r="AY1019" s="137" t="s">
        <v>126</v>
      </c>
    </row>
    <row r="1020" spans="2:65" s="13" customFormat="1" ht="11.25" x14ac:dyDescent="0.2">
      <c r="B1020" s="141"/>
      <c r="D1020" s="136" t="s">
        <v>137</v>
      </c>
      <c r="E1020" s="142" t="s">
        <v>17</v>
      </c>
      <c r="F1020" s="143" t="s">
        <v>844</v>
      </c>
      <c r="H1020" s="144">
        <v>16.911999999999999</v>
      </c>
      <c r="L1020" s="141"/>
      <c r="M1020" s="145"/>
      <c r="T1020" s="146"/>
      <c r="AT1020" s="142" t="s">
        <v>137</v>
      </c>
      <c r="AU1020" s="142" t="s">
        <v>76</v>
      </c>
      <c r="AV1020" s="13" t="s">
        <v>76</v>
      </c>
      <c r="AW1020" s="13" t="s">
        <v>28</v>
      </c>
      <c r="AX1020" s="13" t="s">
        <v>66</v>
      </c>
      <c r="AY1020" s="142" t="s">
        <v>126</v>
      </c>
    </row>
    <row r="1021" spans="2:65" s="13" customFormat="1" ht="11.25" x14ac:dyDescent="0.2">
      <c r="B1021" s="141"/>
      <c r="D1021" s="136" t="s">
        <v>137</v>
      </c>
      <c r="E1021" s="142" t="s">
        <v>17</v>
      </c>
      <c r="F1021" s="143" t="s">
        <v>845</v>
      </c>
      <c r="H1021" s="144">
        <v>44.712000000000003</v>
      </c>
      <c r="L1021" s="141"/>
      <c r="M1021" s="145"/>
      <c r="T1021" s="146"/>
      <c r="AT1021" s="142" t="s">
        <v>137</v>
      </c>
      <c r="AU1021" s="142" t="s">
        <v>76</v>
      </c>
      <c r="AV1021" s="13" t="s">
        <v>76</v>
      </c>
      <c r="AW1021" s="13" t="s">
        <v>28</v>
      </c>
      <c r="AX1021" s="13" t="s">
        <v>66</v>
      </c>
      <c r="AY1021" s="142" t="s">
        <v>126</v>
      </c>
    </row>
    <row r="1022" spans="2:65" s="13" customFormat="1" ht="11.25" x14ac:dyDescent="0.2">
      <c r="B1022" s="141"/>
      <c r="D1022" s="136" t="s">
        <v>137</v>
      </c>
      <c r="E1022" s="142" t="s">
        <v>17</v>
      </c>
      <c r="F1022" s="143" t="s">
        <v>846</v>
      </c>
      <c r="H1022" s="144">
        <v>8.9640000000000004</v>
      </c>
      <c r="L1022" s="141"/>
      <c r="M1022" s="145"/>
      <c r="T1022" s="146"/>
      <c r="AT1022" s="142" t="s">
        <v>137</v>
      </c>
      <c r="AU1022" s="142" t="s">
        <v>76</v>
      </c>
      <c r="AV1022" s="13" t="s">
        <v>76</v>
      </c>
      <c r="AW1022" s="13" t="s">
        <v>28</v>
      </c>
      <c r="AX1022" s="13" t="s">
        <v>66</v>
      </c>
      <c r="AY1022" s="142" t="s">
        <v>126</v>
      </c>
    </row>
    <row r="1023" spans="2:65" s="13" customFormat="1" ht="11.25" x14ac:dyDescent="0.2">
      <c r="B1023" s="141"/>
      <c r="D1023" s="136" t="s">
        <v>137</v>
      </c>
      <c r="E1023" s="142" t="s">
        <v>17</v>
      </c>
      <c r="F1023" s="143" t="s">
        <v>847</v>
      </c>
      <c r="H1023" s="144">
        <v>21.08</v>
      </c>
      <c r="L1023" s="141"/>
      <c r="M1023" s="145"/>
      <c r="T1023" s="146"/>
      <c r="AT1023" s="142" t="s">
        <v>137</v>
      </c>
      <c r="AU1023" s="142" t="s">
        <v>76</v>
      </c>
      <c r="AV1023" s="13" t="s">
        <v>76</v>
      </c>
      <c r="AW1023" s="13" t="s">
        <v>28</v>
      </c>
      <c r="AX1023" s="13" t="s">
        <v>66</v>
      </c>
      <c r="AY1023" s="142" t="s">
        <v>126</v>
      </c>
    </row>
    <row r="1024" spans="2:65" s="15" customFormat="1" ht="11.25" x14ac:dyDescent="0.2">
      <c r="B1024" s="153"/>
      <c r="D1024" s="136" t="s">
        <v>137</v>
      </c>
      <c r="E1024" s="154" t="s">
        <v>17</v>
      </c>
      <c r="F1024" s="155" t="s">
        <v>157</v>
      </c>
      <c r="H1024" s="156">
        <v>91.668000000000006</v>
      </c>
      <c r="L1024" s="153"/>
      <c r="M1024" s="157"/>
      <c r="T1024" s="158"/>
      <c r="AT1024" s="154" t="s">
        <v>137</v>
      </c>
      <c r="AU1024" s="154" t="s">
        <v>76</v>
      </c>
      <c r="AV1024" s="15" t="s">
        <v>133</v>
      </c>
      <c r="AW1024" s="15" t="s">
        <v>28</v>
      </c>
      <c r="AX1024" s="15" t="s">
        <v>74</v>
      </c>
      <c r="AY1024" s="154" t="s">
        <v>126</v>
      </c>
    </row>
    <row r="1025" spans="2:65" s="11" customFormat="1" ht="22.9" customHeight="1" x14ac:dyDescent="0.2">
      <c r="B1025" s="109"/>
      <c r="D1025" s="110" t="s">
        <v>65</v>
      </c>
      <c r="E1025" s="118" t="s">
        <v>1328</v>
      </c>
      <c r="F1025" s="118" t="s">
        <v>1329</v>
      </c>
      <c r="J1025" s="119">
        <f>BK1025</f>
        <v>1079.8</v>
      </c>
      <c r="L1025" s="109"/>
      <c r="M1025" s="113"/>
      <c r="P1025" s="114">
        <f>SUM(P1026:P1030)</f>
        <v>73.96629999999999</v>
      </c>
      <c r="R1025" s="114">
        <f>SUM(R1026:R1030)</f>
        <v>0.24835399999999996</v>
      </c>
      <c r="T1025" s="115">
        <f>SUM(T1026:T1030)</f>
        <v>0</v>
      </c>
      <c r="AR1025" s="110" t="s">
        <v>76</v>
      </c>
      <c r="AT1025" s="116" t="s">
        <v>65</v>
      </c>
      <c r="AU1025" s="116" t="s">
        <v>74</v>
      </c>
      <c r="AY1025" s="110" t="s">
        <v>126</v>
      </c>
      <c r="BK1025" s="117">
        <f>SUM(BK1026:BK1030)</f>
        <v>1079.8</v>
      </c>
    </row>
    <row r="1026" spans="2:65" s="1" customFormat="1" ht="16.5" customHeight="1" x14ac:dyDescent="0.2">
      <c r="B1026" s="30"/>
      <c r="C1026" s="120" t="s">
        <v>1330</v>
      </c>
      <c r="D1026" s="120" t="s">
        <v>128</v>
      </c>
      <c r="E1026" s="121" t="s">
        <v>1331</v>
      </c>
      <c r="F1026" s="122" t="s">
        <v>1332</v>
      </c>
      <c r="G1026" s="123" t="s">
        <v>131</v>
      </c>
      <c r="H1026" s="124">
        <v>539.9</v>
      </c>
      <c r="I1026" s="125">
        <v>1</v>
      </c>
      <c r="J1026" s="125">
        <f>ROUND(I1026*H1026,2)</f>
        <v>539.9</v>
      </c>
      <c r="K1026" s="122" t="s">
        <v>132</v>
      </c>
      <c r="L1026" s="30"/>
      <c r="M1026" s="126" t="s">
        <v>17</v>
      </c>
      <c r="N1026" s="127" t="s">
        <v>37</v>
      </c>
      <c r="O1026" s="128">
        <v>3.3000000000000002E-2</v>
      </c>
      <c r="P1026" s="128">
        <f>O1026*H1026</f>
        <v>17.816700000000001</v>
      </c>
      <c r="Q1026" s="128">
        <v>2.0000000000000001E-4</v>
      </c>
      <c r="R1026" s="128">
        <f>Q1026*H1026</f>
        <v>0.10798000000000001</v>
      </c>
      <c r="S1026" s="128">
        <v>0</v>
      </c>
      <c r="T1026" s="129">
        <f>S1026*H1026</f>
        <v>0</v>
      </c>
      <c r="AR1026" s="130" t="s">
        <v>239</v>
      </c>
      <c r="AT1026" s="130" t="s">
        <v>128</v>
      </c>
      <c r="AU1026" s="130" t="s">
        <v>76</v>
      </c>
      <c r="AY1026" s="18" t="s">
        <v>126</v>
      </c>
      <c r="BE1026" s="131">
        <f>IF(N1026="základní",J1026,0)</f>
        <v>539.9</v>
      </c>
      <c r="BF1026" s="131">
        <f>IF(N1026="snížená",J1026,0)</f>
        <v>0</v>
      </c>
      <c r="BG1026" s="131">
        <f>IF(N1026="zákl. přenesená",J1026,0)</f>
        <v>0</v>
      </c>
      <c r="BH1026" s="131">
        <f>IF(N1026="sníž. přenesená",J1026,0)</f>
        <v>0</v>
      </c>
      <c r="BI1026" s="131">
        <f>IF(N1026="nulová",J1026,0)</f>
        <v>0</v>
      </c>
      <c r="BJ1026" s="18" t="s">
        <v>74</v>
      </c>
      <c r="BK1026" s="131">
        <f>ROUND(I1026*H1026,2)</f>
        <v>539.9</v>
      </c>
      <c r="BL1026" s="18" t="s">
        <v>239</v>
      </c>
      <c r="BM1026" s="130" t="s">
        <v>1333</v>
      </c>
    </row>
    <row r="1027" spans="2:65" s="1" customFormat="1" ht="11.25" x14ac:dyDescent="0.2">
      <c r="B1027" s="30"/>
      <c r="D1027" s="132" t="s">
        <v>135</v>
      </c>
      <c r="F1027" s="133" t="s">
        <v>1334</v>
      </c>
      <c r="L1027" s="30"/>
      <c r="M1027" s="134"/>
      <c r="T1027" s="51"/>
      <c r="AT1027" s="18" t="s">
        <v>135</v>
      </c>
      <c r="AU1027" s="18" t="s">
        <v>76</v>
      </c>
    </row>
    <row r="1028" spans="2:65" s="13" customFormat="1" ht="11.25" x14ac:dyDescent="0.2">
      <c r="B1028" s="141"/>
      <c r="D1028" s="136" t="s">
        <v>137</v>
      </c>
      <c r="E1028" s="142" t="s">
        <v>17</v>
      </c>
      <c r="F1028" s="143" t="s">
        <v>1335</v>
      </c>
      <c r="H1028" s="144">
        <v>539.9</v>
      </c>
      <c r="L1028" s="141"/>
      <c r="M1028" s="145"/>
      <c r="T1028" s="146"/>
      <c r="AT1028" s="142" t="s">
        <v>137</v>
      </c>
      <c r="AU1028" s="142" t="s">
        <v>76</v>
      </c>
      <c r="AV1028" s="13" t="s">
        <v>76</v>
      </c>
      <c r="AW1028" s="13" t="s">
        <v>28</v>
      </c>
      <c r="AX1028" s="13" t="s">
        <v>74</v>
      </c>
      <c r="AY1028" s="142" t="s">
        <v>126</v>
      </c>
    </row>
    <row r="1029" spans="2:65" s="1" customFormat="1" ht="24.2" customHeight="1" x14ac:dyDescent="0.2">
      <c r="B1029" s="30"/>
      <c r="C1029" s="120" t="s">
        <v>1336</v>
      </c>
      <c r="D1029" s="120" t="s">
        <v>128</v>
      </c>
      <c r="E1029" s="121" t="s">
        <v>1337</v>
      </c>
      <c r="F1029" s="122" t="s">
        <v>1338</v>
      </c>
      <c r="G1029" s="123" t="s">
        <v>131</v>
      </c>
      <c r="H1029" s="124">
        <v>539.9</v>
      </c>
      <c r="I1029" s="125">
        <v>1</v>
      </c>
      <c r="J1029" s="125">
        <f>ROUND(I1029*H1029,2)</f>
        <v>539.9</v>
      </c>
      <c r="K1029" s="122" t="s">
        <v>132</v>
      </c>
      <c r="L1029" s="30"/>
      <c r="M1029" s="126" t="s">
        <v>17</v>
      </c>
      <c r="N1029" s="127" t="s">
        <v>37</v>
      </c>
      <c r="O1029" s="128">
        <v>0.104</v>
      </c>
      <c r="P1029" s="128">
        <f>O1029*H1029</f>
        <v>56.149599999999992</v>
      </c>
      <c r="Q1029" s="128">
        <v>2.5999999999999998E-4</v>
      </c>
      <c r="R1029" s="128">
        <f>Q1029*H1029</f>
        <v>0.14037399999999997</v>
      </c>
      <c r="S1029" s="128">
        <v>0</v>
      </c>
      <c r="T1029" s="129">
        <f>S1029*H1029</f>
        <v>0</v>
      </c>
      <c r="AR1029" s="130" t="s">
        <v>239</v>
      </c>
      <c r="AT1029" s="130" t="s">
        <v>128</v>
      </c>
      <c r="AU1029" s="130" t="s">
        <v>76</v>
      </c>
      <c r="AY1029" s="18" t="s">
        <v>126</v>
      </c>
      <c r="BE1029" s="131">
        <f>IF(N1029="základní",J1029,0)</f>
        <v>539.9</v>
      </c>
      <c r="BF1029" s="131">
        <f>IF(N1029="snížená",J1029,0)</f>
        <v>0</v>
      </c>
      <c r="BG1029" s="131">
        <f>IF(N1029="zákl. přenesená",J1029,0)</f>
        <v>0</v>
      </c>
      <c r="BH1029" s="131">
        <f>IF(N1029="sníž. přenesená",J1029,0)</f>
        <v>0</v>
      </c>
      <c r="BI1029" s="131">
        <f>IF(N1029="nulová",J1029,0)</f>
        <v>0</v>
      </c>
      <c r="BJ1029" s="18" t="s">
        <v>74</v>
      </c>
      <c r="BK1029" s="131">
        <f>ROUND(I1029*H1029,2)</f>
        <v>539.9</v>
      </c>
      <c r="BL1029" s="18" t="s">
        <v>239</v>
      </c>
      <c r="BM1029" s="130" t="s">
        <v>1339</v>
      </c>
    </row>
    <row r="1030" spans="2:65" s="1" customFormat="1" ht="11.25" x14ac:dyDescent="0.2">
      <c r="B1030" s="30"/>
      <c r="D1030" s="132" t="s">
        <v>135</v>
      </c>
      <c r="F1030" s="133" t="s">
        <v>1340</v>
      </c>
      <c r="L1030" s="30"/>
      <c r="M1030" s="134"/>
      <c r="T1030" s="51"/>
      <c r="AT1030" s="18" t="s">
        <v>135</v>
      </c>
      <c r="AU1030" s="18" t="s">
        <v>76</v>
      </c>
    </row>
    <row r="1031" spans="2:65" s="11" customFormat="1" ht="25.9" customHeight="1" x14ac:dyDescent="0.2">
      <c r="B1031" s="109"/>
      <c r="D1031" s="110" t="s">
        <v>65</v>
      </c>
      <c r="E1031" s="111" t="s">
        <v>1341</v>
      </c>
      <c r="F1031" s="111" t="s">
        <v>1342</v>
      </c>
      <c r="J1031" s="112">
        <f>BK1031</f>
        <v>10</v>
      </c>
      <c r="L1031" s="109"/>
      <c r="M1031" s="113"/>
      <c r="P1031" s="114">
        <f>P1032+P1038+P1046+P1051+P1052</f>
        <v>0</v>
      </c>
      <c r="R1031" s="114">
        <f>R1032+R1038+R1046+R1051+R1052</f>
        <v>0</v>
      </c>
      <c r="T1031" s="115">
        <f>T1032+T1038+T1046+T1051+T1052</f>
        <v>0</v>
      </c>
      <c r="AR1031" s="110" t="s">
        <v>164</v>
      </c>
      <c r="AT1031" s="116" t="s">
        <v>65</v>
      </c>
      <c r="AU1031" s="116" t="s">
        <v>66</v>
      </c>
      <c r="AY1031" s="110" t="s">
        <v>126</v>
      </c>
      <c r="BK1031" s="117">
        <f>BK1032+BK1038+BK1046+BK1051+BK1052</f>
        <v>10</v>
      </c>
    </row>
    <row r="1032" spans="2:65" s="11" customFormat="1" ht="22.9" customHeight="1" x14ac:dyDescent="0.2">
      <c r="B1032" s="109"/>
      <c r="D1032" s="110" t="s">
        <v>65</v>
      </c>
      <c r="E1032" s="118" t="s">
        <v>1343</v>
      </c>
      <c r="F1032" s="118" t="s">
        <v>1344</v>
      </c>
      <c r="J1032" s="119">
        <f>BK1032</f>
        <v>3</v>
      </c>
      <c r="L1032" s="109"/>
      <c r="M1032" s="113"/>
      <c r="P1032" s="114">
        <f>SUM(P1033:P1037)</f>
        <v>0</v>
      </c>
      <c r="R1032" s="114">
        <f>SUM(R1033:R1037)</f>
        <v>0</v>
      </c>
      <c r="T1032" s="115">
        <f>SUM(T1033:T1037)</f>
        <v>0</v>
      </c>
      <c r="AR1032" s="110" t="s">
        <v>164</v>
      </c>
      <c r="AT1032" s="116" t="s">
        <v>65</v>
      </c>
      <c r="AU1032" s="116" t="s">
        <v>74</v>
      </c>
      <c r="AY1032" s="110" t="s">
        <v>126</v>
      </c>
      <c r="BK1032" s="117">
        <f>SUM(BK1033:BK1037)</f>
        <v>3</v>
      </c>
    </row>
    <row r="1033" spans="2:65" s="1" customFormat="1" ht="16.5" customHeight="1" x14ac:dyDescent="0.2">
      <c r="B1033" s="30"/>
      <c r="C1033" s="120" t="s">
        <v>1345</v>
      </c>
      <c r="D1033" s="120" t="s">
        <v>128</v>
      </c>
      <c r="E1033" s="121" t="s">
        <v>1346</v>
      </c>
      <c r="F1033" s="122" t="s">
        <v>1347</v>
      </c>
      <c r="G1033" s="123" t="s">
        <v>1348</v>
      </c>
      <c r="H1033" s="124">
        <v>1</v>
      </c>
      <c r="I1033" s="125">
        <v>1</v>
      </c>
      <c r="J1033" s="125">
        <f>ROUND(I1033*H1033,2)</f>
        <v>1</v>
      </c>
      <c r="K1033" s="122" t="s">
        <v>132</v>
      </c>
      <c r="L1033" s="30"/>
      <c r="M1033" s="126" t="s">
        <v>17</v>
      </c>
      <c r="N1033" s="127" t="s">
        <v>37</v>
      </c>
      <c r="O1033" s="128">
        <v>0</v>
      </c>
      <c r="P1033" s="128">
        <f>O1033*H1033</f>
        <v>0</v>
      </c>
      <c r="Q1033" s="128">
        <v>0</v>
      </c>
      <c r="R1033" s="128">
        <f>Q1033*H1033</f>
        <v>0</v>
      </c>
      <c r="S1033" s="128">
        <v>0</v>
      </c>
      <c r="T1033" s="129">
        <f>S1033*H1033</f>
        <v>0</v>
      </c>
      <c r="AR1033" s="130" t="s">
        <v>1349</v>
      </c>
      <c r="AT1033" s="130" t="s">
        <v>128</v>
      </c>
      <c r="AU1033" s="130" t="s">
        <v>76</v>
      </c>
      <c r="AY1033" s="18" t="s">
        <v>126</v>
      </c>
      <c r="BE1033" s="131">
        <f>IF(N1033="základní",J1033,0)</f>
        <v>1</v>
      </c>
      <c r="BF1033" s="131">
        <f>IF(N1033="snížená",J1033,0)</f>
        <v>0</v>
      </c>
      <c r="BG1033" s="131">
        <f>IF(N1033="zákl. přenesená",J1033,0)</f>
        <v>0</v>
      </c>
      <c r="BH1033" s="131">
        <f>IF(N1033="sníž. přenesená",J1033,0)</f>
        <v>0</v>
      </c>
      <c r="BI1033" s="131">
        <f>IF(N1033="nulová",J1033,0)</f>
        <v>0</v>
      </c>
      <c r="BJ1033" s="18" t="s">
        <v>74</v>
      </c>
      <c r="BK1033" s="131">
        <f>ROUND(I1033*H1033,2)</f>
        <v>1</v>
      </c>
      <c r="BL1033" s="18" t="s">
        <v>1349</v>
      </c>
      <c r="BM1033" s="130" t="s">
        <v>1350</v>
      </c>
    </row>
    <row r="1034" spans="2:65" s="1" customFormat="1" ht="11.25" x14ac:dyDescent="0.2">
      <c r="B1034" s="30"/>
      <c r="D1034" s="132" t="s">
        <v>135</v>
      </c>
      <c r="F1034" s="133" t="s">
        <v>1351</v>
      </c>
      <c r="L1034" s="30"/>
      <c r="M1034" s="134"/>
      <c r="T1034" s="51"/>
      <c r="AT1034" s="18" t="s">
        <v>135</v>
      </c>
      <c r="AU1034" s="18" t="s">
        <v>76</v>
      </c>
    </row>
    <row r="1035" spans="2:65" s="1" customFormat="1" ht="16.5" customHeight="1" x14ac:dyDescent="0.2">
      <c r="B1035" s="30"/>
      <c r="C1035" s="120" t="s">
        <v>1352</v>
      </c>
      <c r="D1035" s="120" t="s">
        <v>128</v>
      </c>
      <c r="E1035" s="121" t="s">
        <v>1353</v>
      </c>
      <c r="F1035" s="122" t="s">
        <v>1354</v>
      </c>
      <c r="G1035" s="123" t="s">
        <v>1348</v>
      </c>
      <c r="H1035" s="124">
        <v>1</v>
      </c>
      <c r="I1035" s="125">
        <v>1</v>
      </c>
      <c r="J1035" s="125">
        <f>ROUND(I1035*H1035,2)</f>
        <v>1</v>
      </c>
      <c r="K1035" s="122" t="s">
        <v>17</v>
      </c>
      <c r="L1035" s="30"/>
      <c r="M1035" s="126" t="s">
        <v>17</v>
      </c>
      <c r="N1035" s="127" t="s">
        <v>37</v>
      </c>
      <c r="O1035" s="128">
        <v>0</v>
      </c>
      <c r="P1035" s="128">
        <f>O1035*H1035</f>
        <v>0</v>
      </c>
      <c r="Q1035" s="128">
        <v>0</v>
      </c>
      <c r="R1035" s="128">
        <f>Q1035*H1035</f>
        <v>0</v>
      </c>
      <c r="S1035" s="128">
        <v>0</v>
      </c>
      <c r="T1035" s="129">
        <f>S1035*H1035</f>
        <v>0</v>
      </c>
      <c r="AR1035" s="130" t="s">
        <v>1349</v>
      </c>
      <c r="AT1035" s="130" t="s">
        <v>128</v>
      </c>
      <c r="AU1035" s="130" t="s">
        <v>76</v>
      </c>
      <c r="AY1035" s="18" t="s">
        <v>126</v>
      </c>
      <c r="BE1035" s="131">
        <f>IF(N1035="základní",J1035,0)</f>
        <v>1</v>
      </c>
      <c r="BF1035" s="131">
        <f>IF(N1035="snížená",J1035,0)</f>
        <v>0</v>
      </c>
      <c r="BG1035" s="131">
        <f>IF(N1035="zákl. přenesená",J1035,0)</f>
        <v>0</v>
      </c>
      <c r="BH1035" s="131">
        <f>IF(N1035="sníž. přenesená",J1035,0)</f>
        <v>0</v>
      </c>
      <c r="BI1035" s="131">
        <f>IF(N1035="nulová",J1035,0)</f>
        <v>0</v>
      </c>
      <c r="BJ1035" s="18" t="s">
        <v>74</v>
      </c>
      <c r="BK1035" s="131">
        <f>ROUND(I1035*H1035,2)</f>
        <v>1</v>
      </c>
      <c r="BL1035" s="18" t="s">
        <v>1349</v>
      </c>
      <c r="BM1035" s="130" t="s">
        <v>1355</v>
      </c>
    </row>
    <row r="1036" spans="2:65" s="1" customFormat="1" ht="16.5" customHeight="1" x14ac:dyDescent="0.2">
      <c r="B1036" s="30"/>
      <c r="C1036" s="120" t="s">
        <v>1356</v>
      </c>
      <c r="D1036" s="120" t="s">
        <v>128</v>
      </c>
      <c r="E1036" s="121" t="s">
        <v>1357</v>
      </c>
      <c r="F1036" s="122" t="s">
        <v>1358</v>
      </c>
      <c r="G1036" s="123" t="s">
        <v>1348</v>
      </c>
      <c r="H1036" s="124">
        <v>1</v>
      </c>
      <c r="I1036" s="125">
        <v>1</v>
      </c>
      <c r="J1036" s="125">
        <f>ROUND(I1036*H1036,2)</f>
        <v>1</v>
      </c>
      <c r="K1036" s="122" t="s">
        <v>132</v>
      </c>
      <c r="L1036" s="30"/>
      <c r="M1036" s="126" t="s">
        <v>17</v>
      </c>
      <c r="N1036" s="127" t="s">
        <v>37</v>
      </c>
      <c r="O1036" s="128">
        <v>0</v>
      </c>
      <c r="P1036" s="128">
        <f>O1036*H1036</f>
        <v>0</v>
      </c>
      <c r="Q1036" s="128">
        <v>0</v>
      </c>
      <c r="R1036" s="128">
        <f>Q1036*H1036</f>
        <v>0</v>
      </c>
      <c r="S1036" s="128">
        <v>0</v>
      </c>
      <c r="T1036" s="129">
        <f>S1036*H1036</f>
        <v>0</v>
      </c>
      <c r="AR1036" s="130" t="s">
        <v>1349</v>
      </c>
      <c r="AT1036" s="130" t="s">
        <v>128</v>
      </c>
      <c r="AU1036" s="130" t="s">
        <v>76</v>
      </c>
      <c r="AY1036" s="18" t="s">
        <v>126</v>
      </c>
      <c r="BE1036" s="131">
        <f>IF(N1036="základní",J1036,0)</f>
        <v>1</v>
      </c>
      <c r="BF1036" s="131">
        <f>IF(N1036="snížená",J1036,0)</f>
        <v>0</v>
      </c>
      <c r="BG1036" s="131">
        <f>IF(N1036="zákl. přenesená",J1036,0)</f>
        <v>0</v>
      </c>
      <c r="BH1036" s="131">
        <f>IF(N1036="sníž. přenesená",J1036,0)</f>
        <v>0</v>
      </c>
      <c r="BI1036" s="131">
        <f>IF(N1036="nulová",J1036,0)</f>
        <v>0</v>
      </c>
      <c r="BJ1036" s="18" t="s">
        <v>74</v>
      </c>
      <c r="BK1036" s="131">
        <f>ROUND(I1036*H1036,2)</f>
        <v>1</v>
      </c>
      <c r="BL1036" s="18" t="s">
        <v>1349</v>
      </c>
      <c r="BM1036" s="130" t="s">
        <v>1359</v>
      </c>
    </row>
    <row r="1037" spans="2:65" s="1" customFormat="1" ht="11.25" x14ac:dyDescent="0.2">
      <c r="B1037" s="30"/>
      <c r="D1037" s="132" t="s">
        <v>135</v>
      </c>
      <c r="F1037" s="133" t="s">
        <v>1360</v>
      </c>
      <c r="L1037" s="30"/>
      <c r="M1037" s="134"/>
      <c r="T1037" s="51"/>
      <c r="AT1037" s="18" t="s">
        <v>135</v>
      </c>
      <c r="AU1037" s="18" t="s">
        <v>76</v>
      </c>
    </row>
    <row r="1038" spans="2:65" s="11" customFormat="1" ht="22.9" customHeight="1" x14ac:dyDescent="0.2">
      <c r="B1038" s="109"/>
      <c r="D1038" s="110" t="s">
        <v>65</v>
      </c>
      <c r="E1038" s="118" t="s">
        <v>1361</v>
      </c>
      <c r="F1038" s="118" t="s">
        <v>1362</v>
      </c>
      <c r="J1038" s="119">
        <f>BK1038</f>
        <v>4</v>
      </c>
      <c r="L1038" s="109"/>
      <c r="M1038" s="113"/>
      <c r="P1038" s="114">
        <f>SUM(P1039:P1045)</f>
        <v>0</v>
      </c>
      <c r="R1038" s="114">
        <f>SUM(R1039:R1045)</f>
        <v>0</v>
      </c>
      <c r="T1038" s="115">
        <f>SUM(T1039:T1045)</f>
        <v>0</v>
      </c>
      <c r="AR1038" s="110" t="s">
        <v>164</v>
      </c>
      <c r="AT1038" s="116" t="s">
        <v>65</v>
      </c>
      <c r="AU1038" s="116" t="s">
        <v>74</v>
      </c>
      <c r="AY1038" s="110" t="s">
        <v>126</v>
      </c>
      <c r="BK1038" s="117">
        <f>SUM(BK1039:BK1045)</f>
        <v>4</v>
      </c>
    </row>
    <row r="1039" spans="2:65" s="1" customFormat="1" ht="16.5" customHeight="1" x14ac:dyDescent="0.2">
      <c r="B1039" s="30"/>
      <c r="C1039" s="120" t="s">
        <v>1363</v>
      </c>
      <c r="D1039" s="120" t="s">
        <v>128</v>
      </c>
      <c r="E1039" s="121" t="s">
        <v>1364</v>
      </c>
      <c r="F1039" s="122" t="s">
        <v>1362</v>
      </c>
      <c r="G1039" s="123" t="s">
        <v>1348</v>
      </c>
      <c r="H1039" s="124">
        <v>1</v>
      </c>
      <c r="I1039" s="125">
        <v>1</v>
      </c>
      <c r="J1039" s="125">
        <f>ROUND(I1039*H1039,2)</f>
        <v>1</v>
      </c>
      <c r="K1039" s="122" t="s">
        <v>132</v>
      </c>
      <c r="L1039" s="30"/>
      <c r="M1039" s="126" t="s">
        <v>17</v>
      </c>
      <c r="N1039" s="127" t="s">
        <v>37</v>
      </c>
      <c r="O1039" s="128">
        <v>0</v>
      </c>
      <c r="P1039" s="128">
        <f>O1039*H1039</f>
        <v>0</v>
      </c>
      <c r="Q1039" s="128">
        <v>0</v>
      </c>
      <c r="R1039" s="128">
        <f>Q1039*H1039</f>
        <v>0</v>
      </c>
      <c r="S1039" s="128">
        <v>0</v>
      </c>
      <c r="T1039" s="129">
        <f>S1039*H1039</f>
        <v>0</v>
      </c>
      <c r="AR1039" s="130" t="s">
        <v>1349</v>
      </c>
      <c r="AT1039" s="130" t="s">
        <v>128</v>
      </c>
      <c r="AU1039" s="130" t="s">
        <v>76</v>
      </c>
      <c r="AY1039" s="18" t="s">
        <v>126</v>
      </c>
      <c r="BE1039" s="131">
        <f>IF(N1039="základní",J1039,0)</f>
        <v>1</v>
      </c>
      <c r="BF1039" s="131">
        <f>IF(N1039="snížená",J1039,0)</f>
        <v>0</v>
      </c>
      <c r="BG1039" s="131">
        <f>IF(N1039="zákl. přenesená",J1039,0)</f>
        <v>0</v>
      </c>
      <c r="BH1039" s="131">
        <f>IF(N1039="sníž. přenesená",J1039,0)</f>
        <v>0</v>
      </c>
      <c r="BI1039" s="131">
        <f>IF(N1039="nulová",J1039,0)</f>
        <v>0</v>
      </c>
      <c r="BJ1039" s="18" t="s">
        <v>74</v>
      </c>
      <c r="BK1039" s="131">
        <f>ROUND(I1039*H1039,2)</f>
        <v>1</v>
      </c>
      <c r="BL1039" s="18" t="s">
        <v>1349</v>
      </c>
      <c r="BM1039" s="130" t="s">
        <v>1365</v>
      </c>
    </row>
    <row r="1040" spans="2:65" s="1" customFormat="1" ht="11.25" x14ac:dyDescent="0.2">
      <c r="B1040" s="30"/>
      <c r="D1040" s="132" t="s">
        <v>135</v>
      </c>
      <c r="F1040" s="133" t="s">
        <v>1366</v>
      </c>
      <c r="L1040" s="30"/>
      <c r="M1040" s="134"/>
      <c r="T1040" s="51"/>
      <c r="AT1040" s="18" t="s">
        <v>135</v>
      </c>
      <c r="AU1040" s="18" t="s">
        <v>76</v>
      </c>
    </row>
    <row r="1041" spans="2:65" s="1" customFormat="1" ht="16.5" customHeight="1" x14ac:dyDescent="0.2">
      <c r="B1041" s="30"/>
      <c r="C1041" s="120" t="s">
        <v>1367</v>
      </c>
      <c r="D1041" s="120" t="s">
        <v>128</v>
      </c>
      <c r="E1041" s="121" t="s">
        <v>1368</v>
      </c>
      <c r="F1041" s="122" t="s">
        <v>1369</v>
      </c>
      <c r="G1041" s="123" t="s">
        <v>1348</v>
      </c>
      <c r="H1041" s="124">
        <v>1</v>
      </c>
      <c r="I1041" s="125">
        <v>1</v>
      </c>
      <c r="J1041" s="125">
        <f>ROUND(I1041*H1041,2)</f>
        <v>1</v>
      </c>
      <c r="K1041" s="122" t="s">
        <v>132</v>
      </c>
      <c r="L1041" s="30"/>
      <c r="M1041" s="126" t="s">
        <v>17</v>
      </c>
      <c r="N1041" s="127" t="s">
        <v>37</v>
      </c>
      <c r="O1041" s="128">
        <v>0</v>
      </c>
      <c r="P1041" s="128">
        <f>O1041*H1041</f>
        <v>0</v>
      </c>
      <c r="Q1041" s="128">
        <v>0</v>
      </c>
      <c r="R1041" s="128">
        <f>Q1041*H1041</f>
        <v>0</v>
      </c>
      <c r="S1041" s="128">
        <v>0</v>
      </c>
      <c r="T1041" s="129">
        <f>S1041*H1041</f>
        <v>0</v>
      </c>
      <c r="AR1041" s="130" t="s">
        <v>1349</v>
      </c>
      <c r="AT1041" s="130" t="s">
        <v>128</v>
      </c>
      <c r="AU1041" s="130" t="s">
        <v>76</v>
      </c>
      <c r="AY1041" s="18" t="s">
        <v>126</v>
      </c>
      <c r="BE1041" s="131">
        <f>IF(N1041="základní",J1041,0)</f>
        <v>1</v>
      </c>
      <c r="BF1041" s="131">
        <f>IF(N1041="snížená",J1041,0)</f>
        <v>0</v>
      </c>
      <c r="BG1041" s="131">
        <f>IF(N1041="zákl. přenesená",J1041,0)</f>
        <v>0</v>
      </c>
      <c r="BH1041" s="131">
        <f>IF(N1041="sníž. přenesená",J1041,0)</f>
        <v>0</v>
      </c>
      <c r="BI1041" s="131">
        <f>IF(N1041="nulová",J1041,0)</f>
        <v>0</v>
      </c>
      <c r="BJ1041" s="18" t="s">
        <v>74</v>
      </c>
      <c r="BK1041" s="131">
        <f>ROUND(I1041*H1041,2)</f>
        <v>1</v>
      </c>
      <c r="BL1041" s="18" t="s">
        <v>1349</v>
      </c>
      <c r="BM1041" s="130" t="s">
        <v>1370</v>
      </c>
    </row>
    <row r="1042" spans="2:65" s="1" customFormat="1" ht="11.25" x14ac:dyDescent="0.2">
      <c r="B1042" s="30"/>
      <c r="D1042" s="132" t="s">
        <v>135</v>
      </c>
      <c r="F1042" s="133" t="s">
        <v>1371</v>
      </c>
      <c r="L1042" s="30"/>
      <c r="M1042" s="134"/>
      <c r="T1042" s="51"/>
      <c r="AT1042" s="18" t="s">
        <v>135</v>
      </c>
      <c r="AU1042" s="18" t="s">
        <v>76</v>
      </c>
    </row>
    <row r="1043" spans="2:65" s="1" customFormat="1" ht="16.5" customHeight="1" x14ac:dyDescent="0.2">
      <c r="B1043" s="30"/>
      <c r="C1043" s="120" t="s">
        <v>1372</v>
      </c>
      <c r="D1043" s="120" t="s">
        <v>128</v>
      </c>
      <c r="E1043" s="121" t="s">
        <v>1373</v>
      </c>
      <c r="F1043" s="122" t="s">
        <v>1374</v>
      </c>
      <c r="G1043" s="123" t="s">
        <v>1348</v>
      </c>
      <c r="H1043" s="124">
        <v>1</v>
      </c>
      <c r="I1043" s="125">
        <v>1</v>
      </c>
      <c r="J1043" s="125">
        <f>ROUND(I1043*H1043,2)</f>
        <v>1</v>
      </c>
      <c r="K1043" s="122" t="s">
        <v>17</v>
      </c>
      <c r="L1043" s="30"/>
      <c r="M1043" s="126" t="s">
        <v>17</v>
      </c>
      <c r="N1043" s="127" t="s">
        <v>37</v>
      </c>
      <c r="O1043" s="128">
        <v>0</v>
      </c>
      <c r="P1043" s="128">
        <f>O1043*H1043</f>
        <v>0</v>
      </c>
      <c r="Q1043" s="128">
        <v>0</v>
      </c>
      <c r="R1043" s="128">
        <f>Q1043*H1043</f>
        <v>0</v>
      </c>
      <c r="S1043" s="128">
        <v>0</v>
      </c>
      <c r="T1043" s="129">
        <f>S1043*H1043</f>
        <v>0</v>
      </c>
      <c r="AR1043" s="130" t="s">
        <v>1349</v>
      </c>
      <c r="AT1043" s="130" t="s">
        <v>128</v>
      </c>
      <c r="AU1043" s="130" t="s">
        <v>76</v>
      </c>
      <c r="AY1043" s="18" t="s">
        <v>126</v>
      </c>
      <c r="BE1043" s="131">
        <f>IF(N1043="základní",J1043,0)</f>
        <v>1</v>
      </c>
      <c r="BF1043" s="131">
        <f>IF(N1043="snížená",J1043,0)</f>
        <v>0</v>
      </c>
      <c r="BG1043" s="131">
        <f>IF(N1043="zákl. přenesená",J1043,0)</f>
        <v>0</v>
      </c>
      <c r="BH1043" s="131">
        <f>IF(N1043="sníž. přenesená",J1043,0)</f>
        <v>0</v>
      </c>
      <c r="BI1043" s="131">
        <f>IF(N1043="nulová",J1043,0)</f>
        <v>0</v>
      </c>
      <c r="BJ1043" s="18" t="s">
        <v>74</v>
      </c>
      <c r="BK1043" s="131">
        <f>ROUND(I1043*H1043,2)</f>
        <v>1</v>
      </c>
      <c r="BL1043" s="18" t="s">
        <v>1349</v>
      </c>
      <c r="BM1043" s="130" t="s">
        <v>1375</v>
      </c>
    </row>
    <row r="1044" spans="2:65" s="1" customFormat="1" ht="16.5" customHeight="1" x14ac:dyDescent="0.2">
      <c r="B1044" s="30"/>
      <c r="C1044" s="120" t="s">
        <v>1376</v>
      </c>
      <c r="D1044" s="120" t="s">
        <v>128</v>
      </c>
      <c r="E1044" s="121" t="s">
        <v>1377</v>
      </c>
      <c r="F1044" s="122" t="s">
        <v>1378</v>
      </c>
      <c r="G1044" s="123" t="s">
        <v>1348</v>
      </c>
      <c r="H1044" s="124">
        <v>1</v>
      </c>
      <c r="I1044" s="125">
        <v>1</v>
      </c>
      <c r="J1044" s="125">
        <f>ROUND(I1044*H1044,2)</f>
        <v>1</v>
      </c>
      <c r="K1044" s="122" t="s">
        <v>132</v>
      </c>
      <c r="L1044" s="30"/>
      <c r="M1044" s="126" t="s">
        <v>17</v>
      </c>
      <c r="N1044" s="127" t="s">
        <v>37</v>
      </c>
      <c r="O1044" s="128">
        <v>0</v>
      </c>
      <c r="P1044" s="128">
        <f>O1044*H1044</f>
        <v>0</v>
      </c>
      <c r="Q1044" s="128">
        <v>0</v>
      </c>
      <c r="R1044" s="128">
        <f>Q1044*H1044</f>
        <v>0</v>
      </c>
      <c r="S1044" s="128">
        <v>0</v>
      </c>
      <c r="T1044" s="129">
        <f>S1044*H1044</f>
        <v>0</v>
      </c>
      <c r="AR1044" s="130" t="s">
        <v>1349</v>
      </c>
      <c r="AT1044" s="130" t="s">
        <v>128</v>
      </c>
      <c r="AU1044" s="130" t="s">
        <v>76</v>
      </c>
      <c r="AY1044" s="18" t="s">
        <v>126</v>
      </c>
      <c r="BE1044" s="131">
        <f>IF(N1044="základní",J1044,0)</f>
        <v>1</v>
      </c>
      <c r="BF1044" s="131">
        <f>IF(N1044="snížená",J1044,0)</f>
        <v>0</v>
      </c>
      <c r="BG1044" s="131">
        <f>IF(N1044="zákl. přenesená",J1044,0)</f>
        <v>0</v>
      </c>
      <c r="BH1044" s="131">
        <f>IF(N1044="sníž. přenesená",J1044,0)</f>
        <v>0</v>
      </c>
      <c r="BI1044" s="131">
        <f>IF(N1044="nulová",J1044,0)</f>
        <v>0</v>
      </c>
      <c r="BJ1044" s="18" t="s">
        <v>74</v>
      </c>
      <c r="BK1044" s="131">
        <f>ROUND(I1044*H1044,2)</f>
        <v>1</v>
      </c>
      <c r="BL1044" s="18" t="s">
        <v>1349</v>
      </c>
      <c r="BM1044" s="130" t="s">
        <v>1379</v>
      </c>
    </row>
    <row r="1045" spans="2:65" s="1" customFormat="1" ht="11.25" x14ac:dyDescent="0.2">
      <c r="B1045" s="30"/>
      <c r="D1045" s="132" t="s">
        <v>135</v>
      </c>
      <c r="F1045" s="133" t="s">
        <v>1380</v>
      </c>
      <c r="L1045" s="30"/>
      <c r="M1045" s="134"/>
      <c r="T1045" s="51"/>
      <c r="AT1045" s="18" t="s">
        <v>135</v>
      </c>
      <c r="AU1045" s="18" t="s">
        <v>76</v>
      </c>
    </row>
    <row r="1046" spans="2:65" s="11" customFormat="1" ht="22.9" customHeight="1" x14ac:dyDescent="0.2">
      <c r="B1046" s="109"/>
      <c r="D1046" s="110" t="s">
        <v>65</v>
      </c>
      <c r="E1046" s="118" t="s">
        <v>1381</v>
      </c>
      <c r="F1046" s="118" t="s">
        <v>1382</v>
      </c>
      <c r="J1046" s="119">
        <f>BK1046</f>
        <v>2</v>
      </c>
      <c r="L1046" s="109"/>
      <c r="M1046" s="113"/>
      <c r="P1046" s="114">
        <f>SUM(P1047:P1050)</f>
        <v>0</v>
      </c>
      <c r="R1046" s="114">
        <f>SUM(R1047:R1050)</f>
        <v>0</v>
      </c>
      <c r="T1046" s="115">
        <f>SUM(T1047:T1050)</f>
        <v>0</v>
      </c>
      <c r="AR1046" s="110" t="s">
        <v>164</v>
      </c>
      <c r="AT1046" s="116" t="s">
        <v>65</v>
      </c>
      <c r="AU1046" s="116" t="s">
        <v>74</v>
      </c>
      <c r="AY1046" s="110" t="s">
        <v>126</v>
      </c>
      <c r="BK1046" s="117">
        <f>SUM(BK1047:BK1050)</f>
        <v>2</v>
      </c>
    </row>
    <row r="1047" spans="2:65" s="1" customFormat="1" ht="24.2" customHeight="1" x14ac:dyDescent="0.2">
      <c r="B1047" s="30"/>
      <c r="C1047" s="120" t="s">
        <v>1383</v>
      </c>
      <c r="D1047" s="120" t="s">
        <v>128</v>
      </c>
      <c r="E1047" s="121" t="s">
        <v>1384</v>
      </c>
      <c r="F1047" s="122" t="s">
        <v>1385</v>
      </c>
      <c r="G1047" s="123" t="s">
        <v>1348</v>
      </c>
      <c r="H1047" s="124">
        <v>1</v>
      </c>
      <c r="I1047" s="125">
        <v>1</v>
      </c>
      <c r="J1047" s="125">
        <f>ROUND(I1047*H1047,2)</f>
        <v>1</v>
      </c>
      <c r="K1047" s="122" t="s">
        <v>132</v>
      </c>
      <c r="L1047" s="30"/>
      <c r="M1047" s="126" t="s">
        <v>17</v>
      </c>
      <c r="N1047" s="127" t="s">
        <v>37</v>
      </c>
      <c r="O1047" s="128">
        <v>0</v>
      </c>
      <c r="P1047" s="128">
        <f>O1047*H1047</f>
        <v>0</v>
      </c>
      <c r="Q1047" s="128">
        <v>0</v>
      </c>
      <c r="R1047" s="128">
        <f>Q1047*H1047</f>
        <v>0</v>
      </c>
      <c r="S1047" s="128">
        <v>0</v>
      </c>
      <c r="T1047" s="129">
        <f>S1047*H1047</f>
        <v>0</v>
      </c>
      <c r="AR1047" s="130" t="s">
        <v>1349</v>
      </c>
      <c r="AT1047" s="130" t="s">
        <v>128</v>
      </c>
      <c r="AU1047" s="130" t="s">
        <v>76</v>
      </c>
      <c r="AY1047" s="18" t="s">
        <v>126</v>
      </c>
      <c r="BE1047" s="131">
        <f>IF(N1047="základní",J1047,0)</f>
        <v>1</v>
      </c>
      <c r="BF1047" s="131">
        <f>IF(N1047="snížená",J1047,0)</f>
        <v>0</v>
      </c>
      <c r="BG1047" s="131">
        <f>IF(N1047="zákl. přenesená",J1047,0)</f>
        <v>0</v>
      </c>
      <c r="BH1047" s="131">
        <f>IF(N1047="sníž. přenesená",J1047,0)</f>
        <v>0</v>
      </c>
      <c r="BI1047" s="131">
        <f>IF(N1047="nulová",J1047,0)</f>
        <v>0</v>
      </c>
      <c r="BJ1047" s="18" t="s">
        <v>74</v>
      </c>
      <c r="BK1047" s="131">
        <f>ROUND(I1047*H1047,2)</f>
        <v>1</v>
      </c>
      <c r="BL1047" s="18" t="s">
        <v>1349</v>
      </c>
      <c r="BM1047" s="130" t="s">
        <v>1386</v>
      </c>
    </row>
    <row r="1048" spans="2:65" s="1" customFormat="1" ht="11.25" x14ac:dyDescent="0.2">
      <c r="B1048" s="30"/>
      <c r="D1048" s="132" t="s">
        <v>135</v>
      </c>
      <c r="F1048" s="133" t="s">
        <v>1387</v>
      </c>
      <c r="L1048" s="30"/>
      <c r="M1048" s="134"/>
      <c r="T1048" s="51"/>
      <c r="AT1048" s="18" t="s">
        <v>135</v>
      </c>
      <c r="AU1048" s="18" t="s">
        <v>76</v>
      </c>
    </row>
    <row r="1049" spans="2:65" s="1" customFormat="1" ht="16.5" customHeight="1" x14ac:dyDescent="0.2">
      <c r="B1049" s="30"/>
      <c r="C1049" s="120" t="s">
        <v>1388</v>
      </c>
      <c r="D1049" s="120" t="s">
        <v>128</v>
      </c>
      <c r="E1049" s="121" t="s">
        <v>1389</v>
      </c>
      <c r="F1049" s="122" t="s">
        <v>1390</v>
      </c>
      <c r="G1049" s="123" t="s">
        <v>1348</v>
      </c>
      <c r="H1049" s="124">
        <v>1</v>
      </c>
      <c r="I1049" s="125">
        <v>1</v>
      </c>
      <c r="J1049" s="125">
        <f>ROUND(I1049*H1049,2)</f>
        <v>1</v>
      </c>
      <c r="K1049" s="122" t="s">
        <v>132</v>
      </c>
      <c r="L1049" s="30"/>
      <c r="M1049" s="126" t="s">
        <v>17</v>
      </c>
      <c r="N1049" s="127" t="s">
        <v>37</v>
      </c>
      <c r="O1049" s="128">
        <v>0</v>
      </c>
      <c r="P1049" s="128">
        <f>O1049*H1049</f>
        <v>0</v>
      </c>
      <c r="Q1049" s="128">
        <v>0</v>
      </c>
      <c r="R1049" s="128">
        <f>Q1049*H1049</f>
        <v>0</v>
      </c>
      <c r="S1049" s="128">
        <v>0</v>
      </c>
      <c r="T1049" s="129">
        <f>S1049*H1049</f>
        <v>0</v>
      </c>
      <c r="AR1049" s="130" t="s">
        <v>1349</v>
      </c>
      <c r="AT1049" s="130" t="s">
        <v>128</v>
      </c>
      <c r="AU1049" s="130" t="s">
        <v>76</v>
      </c>
      <c r="AY1049" s="18" t="s">
        <v>126</v>
      </c>
      <c r="BE1049" s="131">
        <f>IF(N1049="základní",J1049,0)</f>
        <v>1</v>
      </c>
      <c r="BF1049" s="131">
        <f>IF(N1049="snížená",J1049,0)</f>
        <v>0</v>
      </c>
      <c r="BG1049" s="131">
        <f>IF(N1049="zákl. přenesená",J1049,0)</f>
        <v>0</v>
      </c>
      <c r="BH1049" s="131">
        <f>IF(N1049="sníž. přenesená",J1049,0)</f>
        <v>0</v>
      </c>
      <c r="BI1049" s="131">
        <f>IF(N1049="nulová",J1049,0)</f>
        <v>0</v>
      </c>
      <c r="BJ1049" s="18" t="s">
        <v>74</v>
      </c>
      <c r="BK1049" s="131">
        <f>ROUND(I1049*H1049,2)</f>
        <v>1</v>
      </c>
      <c r="BL1049" s="18" t="s">
        <v>1349</v>
      </c>
      <c r="BM1049" s="130" t="s">
        <v>1391</v>
      </c>
    </row>
    <row r="1050" spans="2:65" s="1" customFormat="1" ht="11.25" x14ac:dyDescent="0.2">
      <c r="B1050" s="30"/>
      <c r="D1050" s="132" t="s">
        <v>135</v>
      </c>
      <c r="F1050" s="133" t="s">
        <v>1392</v>
      </c>
      <c r="L1050" s="30"/>
      <c r="M1050" s="134"/>
      <c r="T1050" s="51"/>
      <c r="AT1050" s="18" t="s">
        <v>135</v>
      </c>
      <c r="AU1050" s="18" t="s">
        <v>76</v>
      </c>
    </row>
    <row r="1051" spans="2:65" s="11" customFormat="1" ht="22.9" customHeight="1" x14ac:dyDescent="0.2">
      <c r="B1051" s="109"/>
      <c r="D1051" s="110" t="s">
        <v>65</v>
      </c>
      <c r="E1051" s="118" t="s">
        <v>1393</v>
      </c>
      <c r="F1051" s="118" t="s">
        <v>1394</v>
      </c>
      <c r="J1051" s="119">
        <f>BK1051</f>
        <v>0</v>
      </c>
      <c r="L1051" s="109"/>
      <c r="M1051" s="113"/>
      <c r="P1051" s="114">
        <v>0</v>
      </c>
      <c r="R1051" s="114">
        <v>0</v>
      </c>
      <c r="T1051" s="115">
        <v>0</v>
      </c>
      <c r="AR1051" s="110" t="s">
        <v>164</v>
      </c>
      <c r="AT1051" s="116" t="s">
        <v>65</v>
      </c>
      <c r="AU1051" s="116" t="s">
        <v>74</v>
      </c>
      <c r="AY1051" s="110" t="s">
        <v>126</v>
      </c>
      <c r="BK1051" s="117">
        <v>0</v>
      </c>
    </row>
    <row r="1052" spans="2:65" s="11" customFormat="1" ht="22.9" customHeight="1" x14ac:dyDescent="0.2">
      <c r="B1052" s="109"/>
      <c r="D1052" s="110" t="s">
        <v>65</v>
      </c>
      <c r="E1052" s="118" t="s">
        <v>1395</v>
      </c>
      <c r="F1052" s="118" t="s">
        <v>1396</v>
      </c>
      <c r="J1052" s="119">
        <f>BK1052</f>
        <v>1</v>
      </c>
      <c r="L1052" s="109"/>
      <c r="M1052" s="113"/>
      <c r="P1052" s="114">
        <f>P1053</f>
        <v>0</v>
      </c>
      <c r="R1052" s="114">
        <f>R1053</f>
        <v>0</v>
      </c>
      <c r="T1052" s="115">
        <f>T1053</f>
        <v>0</v>
      </c>
      <c r="AR1052" s="110" t="s">
        <v>164</v>
      </c>
      <c r="AT1052" s="116" t="s">
        <v>65</v>
      </c>
      <c r="AU1052" s="116" t="s">
        <v>74</v>
      </c>
      <c r="AY1052" s="110" t="s">
        <v>126</v>
      </c>
      <c r="BK1052" s="117">
        <f>BK1053</f>
        <v>1</v>
      </c>
    </row>
    <row r="1053" spans="2:65" s="1" customFormat="1" ht="16.5" customHeight="1" x14ac:dyDescent="0.2">
      <c r="B1053" s="30"/>
      <c r="C1053" s="120" t="s">
        <v>1397</v>
      </c>
      <c r="D1053" s="120" t="s">
        <v>128</v>
      </c>
      <c r="E1053" s="121" t="s">
        <v>1398</v>
      </c>
      <c r="F1053" s="122" t="s">
        <v>1399</v>
      </c>
      <c r="G1053" s="123" t="s">
        <v>1348</v>
      </c>
      <c r="H1053" s="124">
        <v>1</v>
      </c>
      <c r="I1053" s="125">
        <v>1</v>
      </c>
      <c r="J1053" s="125">
        <f>ROUND(I1053*H1053,2)</f>
        <v>1</v>
      </c>
      <c r="K1053" s="122" t="s">
        <v>17</v>
      </c>
      <c r="L1053" s="30"/>
      <c r="M1053" s="168" t="s">
        <v>17</v>
      </c>
      <c r="N1053" s="169" t="s">
        <v>37</v>
      </c>
      <c r="O1053" s="170">
        <v>0</v>
      </c>
      <c r="P1053" s="170">
        <f>O1053*H1053</f>
        <v>0</v>
      </c>
      <c r="Q1053" s="170">
        <v>0</v>
      </c>
      <c r="R1053" s="170">
        <f>Q1053*H1053</f>
        <v>0</v>
      </c>
      <c r="S1053" s="170">
        <v>0</v>
      </c>
      <c r="T1053" s="171">
        <f>S1053*H1053</f>
        <v>0</v>
      </c>
      <c r="AR1053" s="130" t="s">
        <v>1349</v>
      </c>
      <c r="AT1053" s="130" t="s">
        <v>128</v>
      </c>
      <c r="AU1053" s="130" t="s">
        <v>76</v>
      </c>
      <c r="AY1053" s="18" t="s">
        <v>126</v>
      </c>
      <c r="BE1053" s="131">
        <f>IF(N1053="základní",J1053,0)</f>
        <v>1</v>
      </c>
      <c r="BF1053" s="131">
        <f>IF(N1053="snížená",J1053,0)</f>
        <v>0</v>
      </c>
      <c r="BG1053" s="131">
        <f>IF(N1053="zákl. přenesená",J1053,0)</f>
        <v>0</v>
      </c>
      <c r="BH1053" s="131">
        <f>IF(N1053="sníž. přenesená",J1053,0)</f>
        <v>0</v>
      </c>
      <c r="BI1053" s="131">
        <f>IF(N1053="nulová",J1053,0)</f>
        <v>0</v>
      </c>
      <c r="BJ1053" s="18" t="s">
        <v>74</v>
      </c>
      <c r="BK1053" s="131">
        <f>ROUND(I1053*H1053,2)</f>
        <v>1</v>
      </c>
      <c r="BL1053" s="18" t="s">
        <v>1349</v>
      </c>
      <c r="BM1053" s="130" t="s">
        <v>1400</v>
      </c>
    </row>
    <row r="1054" spans="2:65" s="1" customFormat="1" ht="6.95" customHeight="1" x14ac:dyDescent="0.2">
      <c r="B1054" s="39"/>
      <c r="C1054" s="40"/>
      <c r="D1054" s="40"/>
      <c r="E1054" s="40"/>
      <c r="F1054" s="40"/>
      <c r="G1054" s="40"/>
      <c r="H1054" s="40"/>
      <c r="I1054" s="40"/>
      <c r="J1054" s="40"/>
      <c r="K1054" s="40"/>
      <c r="L1054" s="30"/>
    </row>
  </sheetData>
  <sheetProtection algorithmName="SHA-512" hashValue="+imUTojjpZypLyH+el/bk6zP5PFeWQzx0cdfr5DwD8n9LtfZpThwYsnlZ+J/Lq6Hm+fGSAY60YPgLH+BxeW6/Q==" saltValue="tskjwKoUxuCvaJa2JE9TCA==" spinCount="100000" sheet="1" objects="1" scenarios="1" formatColumns="0" formatRows="0" autoFilter="0"/>
  <autoFilter ref="C105:K1053" xr:uid="{00000000-0009-0000-0000-000001000000}"/>
  <mergeCells count="8">
    <mergeCell ref="E96:H96"/>
    <mergeCell ref="E98:H98"/>
    <mergeCell ref="L2:V2"/>
    <mergeCell ref="E7:H7"/>
    <mergeCell ref="E9:H9"/>
    <mergeCell ref="E27:H27"/>
    <mergeCell ref="E48:H48"/>
    <mergeCell ref="E50:H50"/>
  </mergeCells>
  <hyperlinks>
    <hyperlink ref="F110" r:id="rId1" xr:uid="{00000000-0004-0000-0100-000000000000}"/>
    <hyperlink ref="F114" r:id="rId2" xr:uid="{00000000-0004-0000-0100-000001000000}"/>
    <hyperlink ref="F117" r:id="rId3" xr:uid="{00000000-0004-0000-0100-000002000000}"/>
    <hyperlink ref="F127" r:id="rId4" xr:uid="{00000000-0004-0000-0100-000003000000}"/>
    <hyperlink ref="F131" r:id="rId5" xr:uid="{00000000-0004-0000-0100-000004000000}"/>
    <hyperlink ref="F134" r:id="rId6" xr:uid="{00000000-0004-0000-0100-000005000000}"/>
    <hyperlink ref="F136" r:id="rId7" xr:uid="{00000000-0004-0000-0100-000006000000}"/>
    <hyperlink ref="F139" r:id="rId8" xr:uid="{00000000-0004-0000-0100-000007000000}"/>
    <hyperlink ref="F149" r:id="rId9" xr:uid="{00000000-0004-0000-0100-000008000000}"/>
    <hyperlink ref="F155" r:id="rId10" xr:uid="{00000000-0004-0000-0100-000009000000}"/>
    <hyperlink ref="F157" r:id="rId11" xr:uid="{00000000-0004-0000-0100-00000A000000}"/>
    <hyperlink ref="F162" r:id="rId12" xr:uid="{00000000-0004-0000-0100-00000B000000}"/>
    <hyperlink ref="F165" r:id="rId13" xr:uid="{00000000-0004-0000-0100-00000C000000}"/>
    <hyperlink ref="F171" r:id="rId14" xr:uid="{00000000-0004-0000-0100-00000D000000}"/>
    <hyperlink ref="F177" r:id="rId15" xr:uid="{00000000-0004-0000-0100-00000E000000}"/>
    <hyperlink ref="F180" r:id="rId16" xr:uid="{00000000-0004-0000-0100-00000F000000}"/>
    <hyperlink ref="F182" r:id="rId17" xr:uid="{00000000-0004-0000-0100-000010000000}"/>
    <hyperlink ref="F185" r:id="rId18" xr:uid="{00000000-0004-0000-0100-000011000000}"/>
    <hyperlink ref="F189" r:id="rId19" xr:uid="{00000000-0004-0000-0100-000012000000}"/>
    <hyperlink ref="F192" r:id="rId20" xr:uid="{00000000-0004-0000-0100-000013000000}"/>
    <hyperlink ref="F197" r:id="rId21" xr:uid="{00000000-0004-0000-0100-000014000000}"/>
    <hyperlink ref="F200" r:id="rId22" xr:uid="{00000000-0004-0000-0100-000015000000}"/>
    <hyperlink ref="F267" r:id="rId23" xr:uid="{00000000-0004-0000-0100-000016000000}"/>
    <hyperlink ref="F274" r:id="rId24" xr:uid="{00000000-0004-0000-0100-000017000000}"/>
    <hyperlink ref="F283" r:id="rId25" xr:uid="{00000000-0004-0000-0100-000018000000}"/>
    <hyperlink ref="F299" r:id="rId26" xr:uid="{00000000-0004-0000-0100-000019000000}"/>
    <hyperlink ref="F326" r:id="rId27" xr:uid="{00000000-0004-0000-0100-00001A000000}"/>
    <hyperlink ref="F351" r:id="rId28" xr:uid="{00000000-0004-0000-0100-00001B000000}"/>
    <hyperlink ref="F353" r:id="rId29" xr:uid="{00000000-0004-0000-0100-00001C000000}"/>
    <hyperlink ref="F369" r:id="rId30" xr:uid="{00000000-0004-0000-0100-00001D000000}"/>
    <hyperlink ref="F371" r:id="rId31" xr:uid="{00000000-0004-0000-0100-00001E000000}"/>
    <hyperlink ref="F373" r:id="rId32" xr:uid="{00000000-0004-0000-0100-00001F000000}"/>
    <hyperlink ref="F382" r:id="rId33" xr:uid="{00000000-0004-0000-0100-000020000000}"/>
    <hyperlink ref="F390" r:id="rId34" xr:uid="{00000000-0004-0000-0100-000021000000}"/>
    <hyperlink ref="F401" r:id="rId35" xr:uid="{00000000-0004-0000-0100-000022000000}"/>
    <hyperlink ref="F417" r:id="rId36" xr:uid="{00000000-0004-0000-0100-000023000000}"/>
    <hyperlink ref="F419" r:id="rId37" xr:uid="{00000000-0004-0000-0100-000024000000}"/>
    <hyperlink ref="F463" r:id="rId38" xr:uid="{00000000-0004-0000-0100-000025000000}"/>
    <hyperlink ref="F466" r:id="rId39" xr:uid="{00000000-0004-0000-0100-000026000000}"/>
    <hyperlink ref="F468" r:id="rId40" xr:uid="{00000000-0004-0000-0100-000027000000}"/>
    <hyperlink ref="F492" r:id="rId41" xr:uid="{00000000-0004-0000-0100-000028000000}"/>
    <hyperlink ref="F513" r:id="rId42" xr:uid="{00000000-0004-0000-0100-000029000000}"/>
    <hyperlink ref="F525" r:id="rId43" xr:uid="{00000000-0004-0000-0100-00002A000000}"/>
    <hyperlink ref="F530" r:id="rId44" xr:uid="{00000000-0004-0000-0100-00002B000000}"/>
    <hyperlink ref="F536" r:id="rId45" xr:uid="{00000000-0004-0000-0100-00002C000000}"/>
    <hyperlink ref="F539" r:id="rId46" xr:uid="{00000000-0004-0000-0100-00002D000000}"/>
    <hyperlink ref="F541" r:id="rId47" xr:uid="{00000000-0004-0000-0100-00002E000000}"/>
    <hyperlink ref="F543" r:id="rId48" xr:uid="{00000000-0004-0000-0100-00002F000000}"/>
    <hyperlink ref="F546" r:id="rId49" xr:uid="{00000000-0004-0000-0100-000030000000}"/>
    <hyperlink ref="F550" r:id="rId50" xr:uid="{00000000-0004-0000-0100-000031000000}"/>
    <hyperlink ref="F553" r:id="rId51" xr:uid="{00000000-0004-0000-0100-000032000000}"/>
    <hyperlink ref="F559" r:id="rId52" xr:uid="{00000000-0004-0000-0100-000033000000}"/>
    <hyperlink ref="F562" r:id="rId53" xr:uid="{00000000-0004-0000-0100-000034000000}"/>
    <hyperlink ref="F568" r:id="rId54" xr:uid="{00000000-0004-0000-0100-000035000000}"/>
    <hyperlink ref="F571" r:id="rId55" xr:uid="{00000000-0004-0000-0100-000036000000}"/>
    <hyperlink ref="F594" r:id="rId56" xr:uid="{00000000-0004-0000-0100-000037000000}"/>
    <hyperlink ref="F622" r:id="rId57" xr:uid="{00000000-0004-0000-0100-000038000000}"/>
    <hyperlink ref="F630" r:id="rId58" xr:uid="{00000000-0004-0000-0100-000039000000}"/>
    <hyperlink ref="F640" r:id="rId59" xr:uid="{00000000-0004-0000-0100-00003A000000}"/>
    <hyperlink ref="F643" r:id="rId60" xr:uid="{00000000-0004-0000-0100-00003B000000}"/>
    <hyperlink ref="F646" r:id="rId61" xr:uid="{00000000-0004-0000-0100-00003C000000}"/>
    <hyperlink ref="F658" r:id="rId62" xr:uid="{00000000-0004-0000-0100-00003D000000}"/>
    <hyperlink ref="F688" r:id="rId63" xr:uid="{00000000-0004-0000-0100-00003E000000}"/>
    <hyperlink ref="F696" r:id="rId64" xr:uid="{00000000-0004-0000-0100-00003F000000}"/>
    <hyperlink ref="F705" r:id="rId65" xr:uid="{00000000-0004-0000-0100-000040000000}"/>
    <hyperlink ref="F711" r:id="rId66" xr:uid="{00000000-0004-0000-0100-000041000000}"/>
    <hyperlink ref="F720" r:id="rId67" xr:uid="{00000000-0004-0000-0100-000042000000}"/>
    <hyperlink ref="F724" r:id="rId68" xr:uid="{00000000-0004-0000-0100-000043000000}"/>
    <hyperlink ref="F727" r:id="rId69" xr:uid="{00000000-0004-0000-0100-000044000000}"/>
    <hyperlink ref="F731" r:id="rId70" xr:uid="{00000000-0004-0000-0100-000045000000}"/>
    <hyperlink ref="F736" r:id="rId71" xr:uid="{00000000-0004-0000-0100-000046000000}"/>
    <hyperlink ref="F747" r:id="rId72" xr:uid="{00000000-0004-0000-0100-000047000000}"/>
    <hyperlink ref="F753" r:id="rId73" xr:uid="{00000000-0004-0000-0100-000048000000}"/>
    <hyperlink ref="F756" r:id="rId74" xr:uid="{00000000-0004-0000-0100-000049000000}"/>
    <hyperlink ref="F758" r:id="rId75" xr:uid="{00000000-0004-0000-0100-00004A000000}"/>
    <hyperlink ref="F760" r:id="rId76" xr:uid="{00000000-0004-0000-0100-00004B000000}"/>
    <hyperlink ref="F763" r:id="rId77" xr:uid="{00000000-0004-0000-0100-00004C000000}"/>
    <hyperlink ref="F765" r:id="rId78" xr:uid="{00000000-0004-0000-0100-00004D000000}"/>
    <hyperlink ref="F767" r:id="rId79" xr:uid="{00000000-0004-0000-0100-00004E000000}"/>
    <hyperlink ref="F769" r:id="rId80" xr:uid="{00000000-0004-0000-0100-00004F000000}"/>
    <hyperlink ref="F772" r:id="rId81" xr:uid="{00000000-0004-0000-0100-000050000000}"/>
    <hyperlink ref="F780" r:id="rId82" xr:uid="{00000000-0004-0000-0100-000051000000}"/>
    <hyperlink ref="F786" r:id="rId83" xr:uid="{00000000-0004-0000-0100-000052000000}"/>
    <hyperlink ref="F789" r:id="rId84" xr:uid="{00000000-0004-0000-0100-000053000000}"/>
    <hyperlink ref="F791" r:id="rId85" xr:uid="{00000000-0004-0000-0100-000054000000}"/>
    <hyperlink ref="F793" r:id="rId86" xr:uid="{00000000-0004-0000-0100-000055000000}"/>
    <hyperlink ref="F796" r:id="rId87" xr:uid="{00000000-0004-0000-0100-000056000000}"/>
    <hyperlink ref="F801" r:id="rId88" xr:uid="{00000000-0004-0000-0100-000057000000}"/>
    <hyperlink ref="F804" r:id="rId89" xr:uid="{00000000-0004-0000-0100-000058000000}"/>
    <hyperlink ref="F806" r:id="rId90" xr:uid="{00000000-0004-0000-0100-000059000000}"/>
    <hyperlink ref="F808" r:id="rId91" xr:uid="{00000000-0004-0000-0100-00005A000000}"/>
    <hyperlink ref="F810" r:id="rId92" xr:uid="{00000000-0004-0000-0100-00005B000000}"/>
    <hyperlink ref="F812" r:id="rId93" xr:uid="{00000000-0004-0000-0100-00005C000000}"/>
    <hyperlink ref="F825" r:id="rId94" xr:uid="{00000000-0004-0000-0100-00005D000000}"/>
    <hyperlink ref="F830" r:id="rId95" xr:uid="{00000000-0004-0000-0100-00005E000000}"/>
    <hyperlink ref="F833" r:id="rId96" xr:uid="{00000000-0004-0000-0100-00005F000000}"/>
    <hyperlink ref="F836" r:id="rId97" xr:uid="{00000000-0004-0000-0100-000060000000}"/>
    <hyperlink ref="F840" r:id="rId98" xr:uid="{00000000-0004-0000-0100-000061000000}"/>
    <hyperlink ref="F843" r:id="rId99" xr:uid="{00000000-0004-0000-0100-000062000000}"/>
    <hyperlink ref="F846" r:id="rId100" xr:uid="{00000000-0004-0000-0100-000063000000}"/>
    <hyperlink ref="F849" r:id="rId101" xr:uid="{00000000-0004-0000-0100-000064000000}"/>
    <hyperlink ref="F852" r:id="rId102" xr:uid="{00000000-0004-0000-0100-000065000000}"/>
    <hyperlink ref="F883" r:id="rId103" xr:uid="{00000000-0004-0000-0100-000066000000}"/>
    <hyperlink ref="F889" r:id="rId104" xr:uid="{00000000-0004-0000-0100-000067000000}"/>
    <hyperlink ref="F891" r:id="rId105" xr:uid="{00000000-0004-0000-0100-000068000000}"/>
    <hyperlink ref="F893" r:id="rId106" xr:uid="{00000000-0004-0000-0100-000069000000}"/>
    <hyperlink ref="F896" r:id="rId107" xr:uid="{00000000-0004-0000-0100-00006A000000}"/>
    <hyperlink ref="F900" r:id="rId108" xr:uid="{00000000-0004-0000-0100-00006B000000}"/>
    <hyperlink ref="F911" r:id="rId109" xr:uid="{00000000-0004-0000-0100-00006C000000}"/>
    <hyperlink ref="F919" r:id="rId110" xr:uid="{00000000-0004-0000-0100-00006D000000}"/>
    <hyperlink ref="F924" r:id="rId111" xr:uid="{00000000-0004-0000-0100-00006E000000}"/>
    <hyperlink ref="F927" r:id="rId112" xr:uid="{00000000-0004-0000-0100-00006F000000}"/>
    <hyperlink ref="F942" r:id="rId113" xr:uid="{00000000-0004-0000-0100-000070000000}"/>
    <hyperlink ref="F952" r:id="rId114" xr:uid="{00000000-0004-0000-0100-000071000000}"/>
    <hyperlink ref="F955" r:id="rId115" xr:uid="{00000000-0004-0000-0100-000072000000}"/>
    <hyperlink ref="F972" r:id="rId116" xr:uid="{00000000-0004-0000-0100-000073000000}"/>
    <hyperlink ref="F980" r:id="rId117" xr:uid="{00000000-0004-0000-0100-000074000000}"/>
    <hyperlink ref="F984" r:id="rId118" xr:uid="{00000000-0004-0000-0100-000075000000}"/>
    <hyperlink ref="F991" r:id="rId119" xr:uid="{00000000-0004-0000-0100-000076000000}"/>
    <hyperlink ref="F998" r:id="rId120" xr:uid="{00000000-0004-0000-0100-000077000000}"/>
    <hyperlink ref="F1005" r:id="rId121" xr:uid="{00000000-0004-0000-0100-000078000000}"/>
    <hyperlink ref="F1009" r:id="rId122" xr:uid="{00000000-0004-0000-0100-000079000000}"/>
    <hyperlink ref="F1015" r:id="rId123" xr:uid="{00000000-0004-0000-0100-00007A000000}"/>
    <hyperlink ref="F1018" r:id="rId124" xr:uid="{00000000-0004-0000-0100-00007B000000}"/>
    <hyperlink ref="F1027" r:id="rId125" xr:uid="{00000000-0004-0000-0100-00007C000000}"/>
    <hyperlink ref="F1030" r:id="rId126" xr:uid="{00000000-0004-0000-0100-00007D000000}"/>
    <hyperlink ref="F1034" r:id="rId127" xr:uid="{00000000-0004-0000-0100-00007E000000}"/>
    <hyperlink ref="F1037" r:id="rId128" xr:uid="{00000000-0004-0000-0100-00007F000000}"/>
    <hyperlink ref="F1040" r:id="rId129" xr:uid="{00000000-0004-0000-0100-000080000000}"/>
    <hyperlink ref="F1042" r:id="rId130" xr:uid="{00000000-0004-0000-0100-000081000000}"/>
    <hyperlink ref="F1045" r:id="rId131" xr:uid="{00000000-0004-0000-0100-000082000000}"/>
    <hyperlink ref="F1048" r:id="rId132" xr:uid="{00000000-0004-0000-0100-000083000000}"/>
    <hyperlink ref="F1050" r:id="rId133" xr:uid="{00000000-0004-0000-0100-000084000000}"/>
    <hyperlink ref="E24" r:id="rId134" xr:uid="{265E370E-B273-48F0-8357-0E381B1D5107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="110" zoomScaleNormal="110" workbookViewId="0"/>
  </sheetViews>
  <sheetFormatPr defaultRowHeight="15" x14ac:dyDescent="0.2"/>
  <cols>
    <col min="1" max="1" width="8.33203125" style="172" customWidth="1"/>
    <col min="2" max="2" width="1.6640625" style="172" customWidth="1"/>
    <col min="3" max="4" width="5" style="172" customWidth="1"/>
    <col min="5" max="5" width="11.6640625" style="172" customWidth="1"/>
    <col min="6" max="6" width="9.1640625" style="172" customWidth="1"/>
    <col min="7" max="7" width="5" style="172" customWidth="1"/>
    <col min="8" max="8" width="77.83203125" style="172" customWidth="1"/>
    <col min="9" max="10" width="20" style="172" customWidth="1"/>
    <col min="11" max="11" width="1.6640625" style="172" customWidth="1"/>
  </cols>
  <sheetData>
    <row r="1" spans="2:11" customFormat="1" ht="37.5" customHeight="1" x14ac:dyDescent="0.2"/>
    <row r="2" spans="2:11" customFormat="1" ht="7.5" customHeight="1" x14ac:dyDescent="0.2">
      <c r="B2" s="173"/>
      <c r="C2" s="174"/>
      <c r="D2" s="174"/>
      <c r="E2" s="174"/>
      <c r="F2" s="174"/>
      <c r="G2" s="174"/>
      <c r="H2" s="174"/>
      <c r="I2" s="174"/>
      <c r="J2" s="174"/>
      <c r="K2" s="175"/>
    </row>
    <row r="3" spans="2:11" s="16" customFormat="1" ht="45" customHeight="1" x14ac:dyDescent="0.2">
      <c r="B3" s="176"/>
      <c r="C3" s="287" t="s">
        <v>1401</v>
      </c>
      <c r="D3" s="287"/>
      <c r="E3" s="287"/>
      <c r="F3" s="287"/>
      <c r="G3" s="287"/>
      <c r="H3" s="287"/>
      <c r="I3" s="287"/>
      <c r="J3" s="287"/>
      <c r="K3" s="177"/>
    </row>
    <row r="4" spans="2:11" customFormat="1" ht="25.5" customHeight="1" x14ac:dyDescent="0.3">
      <c r="B4" s="178"/>
      <c r="C4" s="292" t="s">
        <v>1402</v>
      </c>
      <c r="D4" s="292"/>
      <c r="E4" s="292"/>
      <c r="F4" s="292"/>
      <c r="G4" s="292"/>
      <c r="H4" s="292"/>
      <c r="I4" s="292"/>
      <c r="J4" s="292"/>
      <c r="K4" s="179"/>
    </row>
    <row r="5" spans="2:11" customFormat="1" ht="5.25" customHeight="1" x14ac:dyDescent="0.2">
      <c r="B5" s="178"/>
      <c r="C5" s="180"/>
      <c r="D5" s="180"/>
      <c r="E5" s="180"/>
      <c r="F5" s="180"/>
      <c r="G5" s="180"/>
      <c r="H5" s="180"/>
      <c r="I5" s="180"/>
      <c r="J5" s="180"/>
      <c r="K5" s="179"/>
    </row>
    <row r="6" spans="2:11" customFormat="1" ht="15" customHeight="1" x14ac:dyDescent="0.2">
      <c r="B6" s="178"/>
      <c r="C6" s="291" t="s">
        <v>1403</v>
      </c>
      <c r="D6" s="291"/>
      <c r="E6" s="291"/>
      <c r="F6" s="291"/>
      <c r="G6" s="291"/>
      <c r="H6" s="291"/>
      <c r="I6" s="291"/>
      <c r="J6" s="291"/>
      <c r="K6" s="179"/>
    </row>
    <row r="7" spans="2:11" customFormat="1" ht="15" customHeight="1" x14ac:dyDescent="0.2">
      <c r="B7" s="182"/>
      <c r="C7" s="291" t="s">
        <v>1404</v>
      </c>
      <c r="D7" s="291"/>
      <c r="E7" s="291"/>
      <c r="F7" s="291"/>
      <c r="G7" s="291"/>
      <c r="H7" s="291"/>
      <c r="I7" s="291"/>
      <c r="J7" s="291"/>
      <c r="K7" s="179"/>
    </row>
    <row r="8" spans="2:11" customFormat="1" ht="12.75" customHeight="1" x14ac:dyDescent="0.2">
      <c r="B8" s="182"/>
      <c r="C8" s="181"/>
      <c r="D8" s="181"/>
      <c r="E8" s="181"/>
      <c r="F8" s="181"/>
      <c r="G8" s="181"/>
      <c r="H8" s="181"/>
      <c r="I8" s="181"/>
      <c r="J8" s="181"/>
      <c r="K8" s="179"/>
    </row>
    <row r="9" spans="2:11" customFormat="1" ht="15" customHeight="1" x14ac:dyDescent="0.2">
      <c r="B9" s="182"/>
      <c r="C9" s="291" t="s">
        <v>1405</v>
      </c>
      <c r="D9" s="291"/>
      <c r="E9" s="291"/>
      <c r="F9" s="291"/>
      <c r="G9" s="291"/>
      <c r="H9" s="291"/>
      <c r="I9" s="291"/>
      <c r="J9" s="291"/>
      <c r="K9" s="179"/>
    </row>
    <row r="10" spans="2:11" customFormat="1" ht="15" customHeight="1" x14ac:dyDescent="0.2">
      <c r="B10" s="182"/>
      <c r="C10" s="181"/>
      <c r="D10" s="291" t="s">
        <v>1406</v>
      </c>
      <c r="E10" s="291"/>
      <c r="F10" s="291"/>
      <c r="G10" s="291"/>
      <c r="H10" s="291"/>
      <c r="I10" s="291"/>
      <c r="J10" s="291"/>
      <c r="K10" s="179"/>
    </row>
    <row r="11" spans="2:11" customFormat="1" ht="15" customHeight="1" x14ac:dyDescent="0.2">
      <c r="B11" s="182"/>
      <c r="C11" s="183"/>
      <c r="D11" s="291" t="s">
        <v>1407</v>
      </c>
      <c r="E11" s="291"/>
      <c r="F11" s="291"/>
      <c r="G11" s="291"/>
      <c r="H11" s="291"/>
      <c r="I11" s="291"/>
      <c r="J11" s="291"/>
      <c r="K11" s="179"/>
    </row>
    <row r="12" spans="2:11" customFormat="1" ht="15" customHeight="1" x14ac:dyDescent="0.2">
      <c r="B12" s="182"/>
      <c r="C12" s="183"/>
      <c r="D12" s="181"/>
      <c r="E12" s="181"/>
      <c r="F12" s="181"/>
      <c r="G12" s="181"/>
      <c r="H12" s="181"/>
      <c r="I12" s="181"/>
      <c r="J12" s="181"/>
      <c r="K12" s="179"/>
    </row>
    <row r="13" spans="2:11" customFormat="1" ht="15" customHeight="1" x14ac:dyDescent="0.2">
      <c r="B13" s="182"/>
      <c r="C13" s="183"/>
      <c r="D13" s="184" t="s">
        <v>1408</v>
      </c>
      <c r="E13" s="181"/>
      <c r="F13" s="181"/>
      <c r="G13" s="181"/>
      <c r="H13" s="181"/>
      <c r="I13" s="181"/>
      <c r="J13" s="181"/>
      <c r="K13" s="179"/>
    </row>
    <row r="14" spans="2:11" customFormat="1" ht="12.75" customHeight="1" x14ac:dyDescent="0.2">
      <c r="B14" s="182"/>
      <c r="C14" s="183"/>
      <c r="D14" s="183"/>
      <c r="E14" s="183"/>
      <c r="F14" s="183"/>
      <c r="G14" s="183"/>
      <c r="H14" s="183"/>
      <c r="I14" s="183"/>
      <c r="J14" s="183"/>
      <c r="K14" s="179"/>
    </row>
    <row r="15" spans="2:11" customFormat="1" ht="15" customHeight="1" x14ac:dyDescent="0.2">
      <c r="B15" s="182"/>
      <c r="C15" s="183"/>
      <c r="D15" s="291" t="s">
        <v>1409</v>
      </c>
      <c r="E15" s="291"/>
      <c r="F15" s="291"/>
      <c r="G15" s="291"/>
      <c r="H15" s="291"/>
      <c r="I15" s="291"/>
      <c r="J15" s="291"/>
      <c r="K15" s="179"/>
    </row>
    <row r="16" spans="2:11" customFormat="1" ht="15" customHeight="1" x14ac:dyDescent="0.2">
      <c r="B16" s="182"/>
      <c r="C16" s="183"/>
      <c r="D16" s="291" t="s">
        <v>1410</v>
      </c>
      <c r="E16" s="291"/>
      <c r="F16" s="291"/>
      <c r="G16" s="291"/>
      <c r="H16" s="291"/>
      <c r="I16" s="291"/>
      <c r="J16" s="291"/>
      <c r="K16" s="179"/>
    </row>
    <row r="17" spans="2:11" customFormat="1" ht="15" customHeight="1" x14ac:dyDescent="0.2">
      <c r="B17" s="182"/>
      <c r="C17" s="183"/>
      <c r="D17" s="291" t="s">
        <v>1411</v>
      </c>
      <c r="E17" s="291"/>
      <c r="F17" s="291"/>
      <c r="G17" s="291"/>
      <c r="H17" s="291"/>
      <c r="I17" s="291"/>
      <c r="J17" s="291"/>
      <c r="K17" s="179"/>
    </row>
    <row r="18" spans="2:11" customFormat="1" ht="15" customHeight="1" x14ac:dyDescent="0.2">
      <c r="B18" s="182"/>
      <c r="C18" s="183"/>
      <c r="D18" s="183"/>
      <c r="E18" s="185" t="s">
        <v>73</v>
      </c>
      <c r="F18" s="291" t="s">
        <v>1412</v>
      </c>
      <c r="G18" s="291"/>
      <c r="H18" s="291"/>
      <c r="I18" s="291"/>
      <c r="J18" s="291"/>
      <c r="K18" s="179"/>
    </row>
    <row r="19" spans="2:11" customFormat="1" ht="15" customHeight="1" x14ac:dyDescent="0.2">
      <c r="B19" s="182"/>
      <c r="C19" s="183"/>
      <c r="D19" s="183"/>
      <c r="E19" s="185" t="s">
        <v>1413</v>
      </c>
      <c r="F19" s="291" t="s">
        <v>1414</v>
      </c>
      <c r="G19" s="291"/>
      <c r="H19" s="291"/>
      <c r="I19" s="291"/>
      <c r="J19" s="291"/>
      <c r="K19" s="179"/>
    </row>
    <row r="20" spans="2:11" customFormat="1" ht="15" customHeight="1" x14ac:dyDescent="0.2">
      <c r="B20" s="182"/>
      <c r="C20" s="183"/>
      <c r="D20" s="183"/>
      <c r="E20" s="185" t="s">
        <v>1415</v>
      </c>
      <c r="F20" s="291" t="s">
        <v>1416</v>
      </c>
      <c r="G20" s="291"/>
      <c r="H20" s="291"/>
      <c r="I20" s="291"/>
      <c r="J20" s="291"/>
      <c r="K20" s="179"/>
    </row>
    <row r="21" spans="2:11" customFormat="1" ht="15" customHeight="1" x14ac:dyDescent="0.2">
      <c r="B21" s="182"/>
      <c r="C21" s="183"/>
      <c r="D21" s="183"/>
      <c r="E21" s="185" t="s">
        <v>1417</v>
      </c>
      <c r="F21" s="291" t="s">
        <v>1418</v>
      </c>
      <c r="G21" s="291"/>
      <c r="H21" s="291"/>
      <c r="I21" s="291"/>
      <c r="J21" s="291"/>
      <c r="K21" s="179"/>
    </row>
    <row r="22" spans="2:11" customFormat="1" ht="15" customHeight="1" x14ac:dyDescent="0.2">
      <c r="B22" s="182"/>
      <c r="C22" s="183"/>
      <c r="D22" s="183"/>
      <c r="E22" s="185" t="s">
        <v>1419</v>
      </c>
      <c r="F22" s="291" t="s">
        <v>1420</v>
      </c>
      <c r="G22" s="291"/>
      <c r="H22" s="291"/>
      <c r="I22" s="291"/>
      <c r="J22" s="291"/>
      <c r="K22" s="179"/>
    </row>
    <row r="23" spans="2:11" customFormat="1" ht="15" customHeight="1" x14ac:dyDescent="0.2">
      <c r="B23" s="182"/>
      <c r="C23" s="183"/>
      <c r="D23" s="183"/>
      <c r="E23" s="185" t="s">
        <v>1421</v>
      </c>
      <c r="F23" s="291" t="s">
        <v>1422</v>
      </c>
      <c r="G23" s="291"/>
      <c r="H23" s="291"/>
      <c r="I23" s="291"/>
      <c r="J23" s="291"/>
      <c r="K23" s="179"/>
    </row>
    <row r="24" spans="2:11" customFormat="1" ht="12.75" customHeight="1" x14ac:dyDescent="0.2">
      <c r="B24" s="182"/>
      <c r="C24" s="183"/>
      <c r="D24" s="183"/>
      <c r="E24" s="183"/>
      <c r="F24" s="183"/>
      <c r="G24" s="183"/>
      <c r="H24" s="183"/>
      <c r="I24" s="183"/>
      <c r="J24" s="183"/>
      <c r="K24" s="179"/>
    </row>
    <row r="25" spans="2:11" customFormat="1" ht="15" customHeight="1" x14ac:dyDescent="0.2">
      <c r="B25" s="182"/>
      <c r="C25" s="291" t="s">
        <v>1423</v>
      </c>
      <c r="D25" s="291"/>
      <c r="E25" s="291"/>
      <c r="F25" s="291"/>
      <c r="G25" s="291"/>
      <c r="H25" s="291"/>
      <c r="I25" s="291"/>
      <c r="J25" s="291"/>
      <c r="K25" s="179"/>
    </row>
    <row r="26" spans="2:11" customFormat="1" ht="15" customHeight="1" x14ac:dyDescent="0.2">
      <c r="B26" s="182"/>
      <c r="C26" s="291" t="s">
        <v>1424</v>
      </c>
      <c r="D26" s="291"/>
      <c r="E26" s="291"/>
      <c r="F26" s="291"/>
      <c r="G26" s="291"/>
      <c r="H26" s="291"/>
      <c r="I26" s="291"/>
      <c r="J26" s="291"/>
      <c r="K26" s="179"/>
    </row>
    <row r="27" spans="2:11" customFormat="1" ht="15" customHeight="1" x14ac:dyDescent="0.2">
      <c r="B27" s="182"/>
      <c r="C27" s="181"/>
      <c r="D27" s="291" t="s">
        <v>1425</v>
      </c>
      <c r="E27" s="291"/>
      <c r="F27" s="291"/>
      <c r="G27" s="291"/>
      <c r="H27" s="291"/>
      <c r="I27" s="291"/>
      <c r="J27" s="291"/>
      <c r="K27" s="179"/>
    </row>
    <row r="28" spans="2:11" customFormat="1" ht="15" customHeight="1" x14ac:dyDescent="0.2">
      <c r="B28" s="182"/>
      <c r="C28" s="183"/>
      <c r="D28" s="291" t="s">
        <v>1426</v>
      </c>
      <c r="E28" s="291"/>
      <c r="F28" s="291"/>
      <c r="G28" s="291"/>
      <c r="H28" s="291"/>
      <c r="I28" s="291"/>
      <c r="J28" s="291"/>
      <c r="K28" s="179"/>
    </row>
    <row r="29" spans="2:11" customFormat="1" ht="12.75" customHeight="1" x14ac:dyDescent="0.2">
      <c r="B29" s="182"/>
      <c r="C29" s="183"/>
      <c r="D29" s="183"/>
      <c r="E29" s="183"/>
      <c r="F29" s="183"/>
      <c r="G29" s="183"/>
      <c r="H29" s="183"/>
      <c r="I29" s="183"/>
      <c r="J29" s="183"/>
      <c r="K29" s="179"/>
    </row>
    <row r="30" spans="2:11" customFormat="1" ht="15" customHeight="1" x14ac:dyDescent="0.2">
      <c r="B30" s="182"/>
      <c r="C30" s="183"/>
      <c r="D30" s="291" t="s">
        <v>1427</v>
      </c>
      <c r="E30" s="291"/>
      <c r="F30" s="291"/>
      <c r="G30" s="291"/>
      <c r="H30" s="291"/>
      <c r="I30" s="291"/>
      <c r="J30" s="291"/>
      <c r="K30" s="179"/>
    </row>
    <row r="31" spans="2:11" customFormat="1" ht="15" customHeight="1" x14ac:dyDescent="0.2">
      <c r="B31" s="182"/>
      <c r="C31" s="183"/>
      <c r="D31" s="291" t="s">
        <v>1428</v>
      </c>
      <c r="E31" s="291"/>
      <c r="F31" s="291"/>
      <c r="G31" s="291"/>
      <c r="H31" s="291"/>
      <c r="I31" s="291"/>
      <c r="J31" s="291"/>
      <c r="K31" s="179"/>
    </row>
    <row r="32" spans="2:11" customFormat="1" ht="12.75" customHeight="1" x14ac:dyDescent="0.2">
      <c r="B32" s="182"/>
      <c r="C32" s="183"/>
      <c r="D32" s="183"/>
      <c r="E32" s="183"/>
      <c r="F32" s="183"/>
      <c r="G32" s="183"/>
      <c r="H32" s="183"/>
      <c r="I32" s="183"/>
      <c r="J32" s="183"/>
      <c r="K32" s="179"/>
    </row>
    <row r="33" spans="2:11" customFormat="1" ht="15" customHeight="1" x14ac:dyDescent="0.2">
      <c r="B33" s="182"/>
      <c r="C33" s="183"/>
      <c r="D33" s="291" t="s">
        <v>1429</v>
      </c>
      <c r="E33" s="291"/>
      <c r="F33" s="291"/>
      <c r="G33" s="291"/>
      <c r="H33" s="291"/>
      <c r="I33" s="291"/>
      <c r="J33" s="291"/>
      <c r="K33" s="179"/>
    </row>
    <row r="34" spans="2:11" customFormat="1" ht="15" customHeight="1" x14ac:dyDescent="0.2">
      <c r="B34" s="182"/>
      <c r="C34" s="183"/>
      <c r="D34" s="291" t="s">
        <v>1430</v>
      </c>
      <c r="E34" s="291"/>
      <c r="F34" s="291"/>
      <c r="G34" s="291"/>
      <c r="H34" s="291"/>
      <c r="I34" s="291"/>
      <c r="J34" s="291"/>
      <c r="K34" s="179"/>
    </row>
    <row r="35" spans="2:11" customFormat="1" ht="15" customHeight="1" x14ac:dyDescent="0.2">
      <c r="B35" s="182"/>
      <c r="C35" s="183"/>
      <c r="D35" s="291" t="s">
        <v>1431</v>
      </c>
      <c r="E35" s="291"/>
      <c r="F35" s="291"/>
      <c r="G35" s="291"/>
      <c r="H35" s="291"/>
      <c r="I35" s="291"/>
      <c r="J35" s="291"/>
      <c r="K35" s="179"/>
    </row>
    <row r="36" spans="2:11" customFormat="1" ht="15" customHeight="1" x14ac:dyDescent="0.2">
      <c r="B36" s="182"/>
      <c r="C36" s="183"/>
      <c r="D36" s="181"/>
      <c r="E36" s="184" t="s">
        <v>112</v>
      </c>
      <c r="F36" s="181"/>
      <c r="G36" s="291" t="s">
        <v>1432</v>
      </c>
      <c r="H36" s="291"/>
      <c r="I36" s="291"/>
      <c r="J36" s="291"/>
      <c r="K36" s="179"/>
    </row>
    <row r="37" spans="2:11" customFormat="1" ht="30.75" customHeight="1" x14ac:dyDescent="0.2">
      <c r="B37" s="182"/>
      <c r="C37" s="183"/>
      <c r="D37" s="181"/>
      <c r="E37" s="184" t="s">
        <v>1433</v>
      </c>
      <c r="F37" s="181"/>
      <c r="G37" s="291" t="s">
        <v>1434</v>
      </c>
      <c r="H37" s="291"/>
      <c r="I37" s="291"/>
      <c r="J37" s="291"/>
      <c r="K37" s="179"/>
    </row>
    <row r="38" spans="2:11" customFormat="1" ht="15" customHeight="1" x14ac:dyDescent="0.2">
      <c r="B38" s="182"/>
      <c r="C38" s="183"/>
      <c r="D38" s="181"/>
      <c r="E38" s="184" t="s">
        <v>47</v>
      </c>
      <c r="F38" s="181"/>
      <c r="G38" s="291" t="s">
        <v>1435</v>
      </c>
      <c r="H38" s="291"/>
      <c r="I38" s="291"/>
      <c r="J38" s="291"/>
      <c r="K38" s="179"/>
    </row>
    <row r="39" spans="2:11" customFormat="1" ht="15" customHeight="1" x14ac:dyDescent="0.2">
      <c r="B39" s="182"/>
      <c r="C39" s="183"/>
      <c r="D39" s="181"/>
      <c r="E39" s="184" t="s">
        <v>48</v>
      </c>
      <c r="F39" s="181"/>
      <c r="G39" s="291" t="s">
        <v>1436</v>
      </c>
      <c r="H39" s="291"/>
      <c r="I39" s="291"/>
      <c r="J39" s="291"/>
      <c r="K39" s="179"/>
    </row>
    <row r="40" spans="2:11" customFormat="1" ht="15" customHeight="1" x14ac:dyDescent="0.2">
      <c r="B40" s="182"/>
      <c r="C40" s="183"/>
      <c r="D40" s="181"/>
      <c r="E40" s="184" t="s">
        <v>113</v>
      </c>
      <c r="F40" s="181"/>
      <c r="G40" s="291" t="s">
        <v>1437</v>
      </c>
      <c r="H40" s="291"/>
      <c r="I40" s="291"/>
      <c r="J40" s="291"/>
      <c r="K40" s="179"/>
    </row>
    <row r="41" spans="2:11" customFormat="1" ht="15" customHeight="1" x14ac:dyDescent="0.2">
      <c r="B41" s="182"/>
      <c r="C41" s="183"/>
      <c r="D41" s="181"/>
      <c r="E41" s="184" t="s">
        <v>114</v>
      </c>
      <c r="F41" s="181"/>
      <c r="G41" s="291" t="s">
        <v>1438</v>
      </c>
      <c r="H41" s="291"/>
      <c r="I41" s="291"/>
      <c r="J41" s="291"/>
      <c r="K41" s="179"/>
    </row>
    <row r="42" spans="2:11" customFormat="1" ht="15" customHeight="1" x14ac:dyDescent="0.2">
      <c r="B42" s="182"/>
      <c r="C42" s="183"/>
      <c r="D42" s="181"/>
      <c r="E42" s="184" t="s">
        <v>1439</v>
      </c>
      <c r="F42" s="181"/>
      <c r="G42" s="291" t="s">
        <v>1440</v>
      </c>
      <c r="H42" s="291"/>
      <c r="I42" s="291"/>
      <c r="J42" s="291"/>
      <c r="K42" s="179"/>
    </row>
    <row r="43" spans="2:11" customFormat="1" ht="15" customHeight="1" x14ac:dyDescent="0.2">
      <c r="B43" s="182"/>
      <c r="C43" s="183"/>
      <c r="D43" s="181"/>
      <c r="E43" s="184"/>
      <c r="F43" s="181"/>
      <c r="G43" s="291" t="s">
        <v>1441</v>
      </c>
      <c r="H43" s="291"/>
      <c r="I43" s="291"/>
      <c r="J43" s="291"/>
      <c r="K43" s="179"/>
    </row>
    <row r="44" spans="2:11" customFormat="1" ht="15" customHeight="1" x14ac:dyDescent="0.2">
      <c r="B44" s="182"/>
      <c r="C44" s="183"/>
      <c r="D44" s="181"/>
      <c r="E44" s="184" t="s">
        <v>1442</v>
      </c>
      <c r="F44" s="181"/>
      <c r="G44" s="291" t="s">
        <v>1443</v>
      </c>
      <c r="H44" s="291"/>
      <c r="I44" s="291"/>
      <c r="J44" s="291"/>
      <c r="K44" s="179"/>
    </row>
    <row r="45" spans="2:11" customFormat="1" ht="15" customHeight="1" x14ac:dyDescent="0.2">
      <c r="B45" s="182"/>
      <c r="C45" s="183"/>
      <c r="D45" s="181"/>
      <c r="E45" s="184" t="s">
        <v>116</v>
      </c>
      <c r="F45" s="181"/>
      <c r="G45" s="291" t="s">
        <v>1444</v>
      </c>
      <c r="H45" s="291"/>
      <c r="I45" s="291"/>
      <c r="J45" s="291"/>
      <c r="K45" s="179"/>
    </row>
    <row r="46" spans="2:11" customFormat="1" ht="12.75" customHeight="1" x14ac:dyDescent="0.2">
      <c r="B46" s="182"/>
      <c r="C46" s="183"/>
      <c r="D46" s="181"/>
      <c r="E46" s="181"/>
      <c r="F46" s="181"/>
      <c r="G46" s="181"/>
      <c r="H46" s="181"/>
      <c r="I46" s="181"/>
      <c r="J46" s="181"/>
      <c r="K46" s="179"/>
    </row>
    <row r="47" spans="2:11" customFormat="1" ht="15" customHeight="1" x14ac:dyDescent="0.2">
      <c r="B47" s="182"/>
      <c r="C47" s="183"/>
      <c r="D47" s="291" t="s">
        <v>1445</v>
      </c>
      <c r="E47" s="291"/>
      <c r="F47" s="291"/>
      <c r="G47" s="291"/>
      <c r="H47" s="291"/>
      <c r="I47" s="291"/>
      <c r="J47" s="291"/>
      <c r="K47" s="179"/>
    </row>
    <row r="48" spans="2:11" customFormat="1" ht="15" customHeight="1" x14ac:dyDescent="0.2">
      <c r="B48" s="182"/>
      <c r="C48" s="183"/>
      <c r="D48" s="183"/>
      <c r="E48" s="291" t="s">
        <v>1446</v>
      </c>
      <c r="F48" s="291"/>
      <c r="G48" s="291"/>
      <c r="H48" s="291"/>
      <c r="I48" s="291"/>
      <c r="J48" s="291"/>
      <c r="K48" s="179"/>
    </row>
    <row r="49" spans="2:11" customFormat="1" ht="15" customHeight="1" x14ac:dyDescent="0.2">
      <c r="B49" s="182"/>
      <c r="C49" s="183"/>
      <c r="D49" s="183"/>
      <c r="E49" s="291" t="s">
        <v>1447</v>
      </c>
      <c r="F49" s="291"/>
      <c r="G49" s="291"/>
      <c r="H49" s="291"/>
      <c r="I49" s="291"/>
      <c r="J49" s="291"/>
      <c r="K49" s="179"/>
    </row>
    <row r="50" spans="2:11" customFormat="1" ht="15" customHeight="1" x14ac:dyDescent="0.2">
      <c r="B50" s="182"/>
      <c r="C50" s="183"/>
      <c r="D50" s="183"/>
      <c r="E50" s="291" t="s">
        <v>1448</v>
      </c>
      <c r="F50" s="291"/>
      <c r="G50" s="291"/>
      <c r="H50" s="291"/>
      <c r="I50" s="291"/>
      <c r="J50" s="291"/>
      <c r="K50" s="179"/>
    </row>
    <row r="51" spans="2:11" customFormat="1" ht="15" customHeight="1" x14ac:dyDescent="0.2">
      <c r="B51" s="182"/>
      <c r="C51" s="183"/>
      <c r="D51" s="291" t="s">
        <v>1449</v>
      </c>
      <c r="E51" s="291"/>
      <c r="F51" s="291"/>
      <c r="G51" s="291"/>
      <c r="H51" s="291"/>
      <c r="I51" s="291"/>
      <c r="J51" s="291"/>
      <c r="K51" s="179"/>
    </row>
    <row r="52" spans="2:11" customFormat="1" ht="25.5" customHeight="1" x14ac:dyDescent="0.3">
      <c r="B52" s="178"/>
      <c r="C52" s="292" t="s">
        <v>1450</v>
      </c>
      <c r="D52" s="292"/>
      <c r="E52" s="292"/>
      <c r="F52" s="292"/>
      <c r="G52" s="292"/>
      <c r="H52" s="292"/>
      <c r="I52" s="292"/>
      <c r="J52" s="292"/>
      <c r="K52" s="179"/>
    </row>
    <row r="53" spans="2:11" customFormat="1" ht="5.25" customHeight="1" x14ac:dyDescent="0.2">
      <c r="B53" s="178"/>
      <c r="C53" s="180"/>
      <c r="D53" s="180"/>
      <c r="E53" s="180"/>
      <c r="F53" s="180"/>
      <c r="G53" s="180"/>
      <c r="H53" s="180"/>
      <c r="I53" s="180"/>
      <c r="J53" s="180"/>
      <c r="K53" s="179"/>
    </row>
    <row r="54" spans="2:11" customFormat="1" ht="15" customHeight="1" x14ac:dyDescent="0.2">
      <c r="B54" s="178"/>
      <c r="C54" s="291" t="s">
        <v>1451</v>
      </c>
      <c r="D54" s="291"/>
      <c r="E54" s="291"/>
      <c r="F54" s="291"/>
      <c r="G54" s="291"/>
      <c r="H54" s="291"/>
      <c r="I54" s="291"/>
      <c r="J54" s="291"/>
      <c r="K54" s="179"/>
    </row>
    <row r="55" spans="2:11" customFormat="1" ht="15" customHeight="1" x14ac:dyDescent="0.2">
      <c r="B55" s="178"/>
      <c r="C55" s="291" t="s">
        <v>1452</v>
      </c>
      <c r="D55" s="291"/>
      <c r="E55" s="291"/>
      <c r="F55" s="291"/>
      <c r="G55" s="291"/>
      <c r="H55" s="291"/>
      <c r="I55" s="291"/>
      <c r="J55" s="291"/>
      <c r="K55" s="179"/>
    </row>
    <row r="56" spans="2:11" customFormat="1" ht="12.75" customHeight="1" x14ac:dyDescent="0.2">
      <c r="B56" s="178"/>
      <c r="C56" s="181"/>
      <c r="D56" s="181"/>
      <c r="E56" s="181"/>
      <c r="F56" s="181"/>
      <c r="G56" s="181"/>
      <c r="H56" s="181"/>
      <c r="I56" s="181"/>
      <c r="J56" s="181"/>
      <c r="K56" s="179"/>
    </row>
    <row r="57" spans="2:11" customFormat="1" ht="15" customHeight="1" x14ac:dyDescent="0.2">
      <c r="B57" s="178"/>
      <c r="C57" s="291" t="s">
        <v>1453</v>
      </c>
      <c r="D57" s="291"/>
      <c r="E57" s="291"/>
      <c r="F57" s="291"/>
      <c r="G57" s="291"/>
      <c r="H57" s="291"/>
      <c r="I57" s="291"/>
      <c r="J57" s="291"/>
      <c r="K57" s="179"/>
    </row>
    <row r="58" spans="2:11" customFormat="1" ht="15" customHeight="1" x14ac:dyDescent="0.2">
      <c r="B58" s="178"/>
      <c r="C58" s="183"/>
      <c r="D58" s="291" t="s">
        <v>1454</v>
      </c>
      <c r="E58" s="291"/>
      <c r="F58" s="291"/>
      <c r="G58" s="291"/>
      <c r="H58" s="291"/>
      <c r="I58" s="291"/>
      <c r="J58" s="291"/>
      <c r="K58" s="179"/>
    </row>
    <row r="59" spans="2:11" customFormat="1" ht="15" customHeight="1" x14ac:dyDescent="0.2">
      <c r="B59" s="178"/>
      <c r="C59" s="183"/>
      <c r="D59" s="291" t="s">
        <v>1455</v>
      </c>
      <c r="E59" s="291"/>
      <c r="F59" s="291"/>
      <c r="G59" s="291"/>
      <c r="H59" s="291"/>
      <c r="I59" s="291"/>
      <c r="J59" s="291"/>
      <c r="K59" s="179"/>
    </row>
    <row r="60" spans="2:11" customFormat="1" ht="15" customHeight="1" x14ac:dyDescent="0.2">
      <c r="B60" s="178"/>
      <c r="C60" s="183"/>
      <c r="D60" s="291" t="s">
        <v>1456</v>
      </c>
      <c r="E60" s="291"/>
      <c r="F60" s="291"/>
      <c r="G60" s="291"/>
      <c r="H60" s="291"/>
      <c r="I60" s="291"/>
      <c r="J60" s="291"/>
      <c r="K60" s="179"/>
    </row>
    <row r="61" spans="2:11" customFormat="1" ht="15" customHeight="1" x14ac:dyDescent="0.2">
      <c r="B61" s="178"/>
      <c r="C61" s="183"/>
      <c r="D61" s="291" t="s">
        <v>1457</v>
      </c>
      <c r="E61" s="291"/>
      <c r="F61" s="291"/>
      <c r="G61" s="291"/>
      <c r="H61" s="291"/>
      <c r="I61" s="291"/>
      <c r="J61" s="291"/>
      <c r="K61" s="179"/>
    </row>
    <row r="62" spans="2:11" customFormat="1" ht="15" customHeight="1" x14ac:dyDescent="0.2">
      <c r="B62" s="178"/>
      <c r="C62" s="183"/>
      <c r="D62" s="293" t="s">
        <v>1458</v>
      </c>
      <c r="E62" s="293"/>
      <c r="F62" s="293"/>
      <c r="G62" s="293"/>
      <c r="H62" s="293"/>
      <c r="I62" s="293"/>
      <c r="J62" s="293"/>
      <c r="K62" s="179"/>
    </row>
    <row r="63" spans="2:11" customFormat="1" ht="15" customHeight="1" x14ac:dyDescent="0.2">
      <c r="B63" s="178"/>
      <c r="C63" s="183"/>
      <c r="D63" s="291" t="s">
        <v>1459</v>
      </c>
      <c r="E63" s="291"/>
      <c r="F63" s="291"/>
      <c r="G63" s="291"/>
      <c r="H63" s="291"/>
      <c r="I63" s="291"/>
      <c r="J63" s="291"/>
      <c r="K63" s="179"/>
    </row>
    <row r="64" spans="2:11" customFormat="1" ht="12.75" customHeight="1" x14ac:dyDescent="0.2">
      <c r="B64" s="178"/>
      <c r="C64" s="183"/>
      <c r="D64" s="183"/>
      <c r="E64" s="186"/>
      <c r="F64" s="183"/>
      <c r="G64" s="183"/>
      <c r="H64" s="183"/>
      <c r="I64" s="183"/>
      <c r="J64" s="183"/>
      <c r="K64" s="179"/>
    </row>
    <row r="65" spans="2:11" customFormat="1" ht="15" customHeight="1" x14ac:dyDescent="0.2">
      <c r="B65" s="178"/>
      <c r="C65" s="183"/>
      <c r="D65" s="291" t="s">
        <v>1460</v>
      </c>
      <c r="E65" s="291"/>
      <c r="F65" s="291"/>
      <c r="G65" s="291"/>
      <c r="H65" s="291"/>
      <c r="I65" s="291"/>
      <c r="J65" s="291"/>
      <c r="K65" s="179"/>
    </row>
    <row r="66" spans="2:11" customFormat="1" ht="15" customHeight="1" x14ac:dyDescent="0.2">
      <c r="B66" s="178"/>
      <c r="C66" s="183"/>
      <c r="D66" s="293" t="s">
        <v>1461</v>
      </c>
      <c r="E66" s="293"/>
      <c r="F66" s="293"/>
      <c r="G66" s="293"/>
      <c r="H66" s="293"/>
      <c r="I66" s="293"/>
      <c r="J66" s="293"/>
      <c r="K66" s="179"/>
    </row>
    <row r="67" spans="2:11" customFormat="1" ht="15" customHeight="1" x14ac:dyDescent="0.2">
      <c r="B67" s="178"/>
      <c r="C67" s="183"/>
      <c r="D67" s="291" t="s">
        <v>1462</v>
      </c>
      <c r="E67" s="291"/>
      <c r="F67" s="291"/>
      <c r="G67" s="291"/>
      <c r="H67" s="291"/>
      <c r="I67" s="291"/>
      <c r="J67" s="291"/>
      <c r="K67" s="179"/>
    </row>
    <row r="68" spans="2:11" customFormat="1" ht="15" customHeight="1" x14ac:dyDescent="0.2">
      <c r="B68" s="178"/>
      <c r="C68" s="183"/>
      <c r="D68" s="291" t="s">
        <v>1463</v>
      </c>
      <c r="E68" s="291"/>
      <c r="F68" s="291"/>
      <c r="G68" s="291"/>
      <c r="H68" s="291"/>
      <c r="I68" s="291"/>
      <c r="J68" s="291"/>
      <c r="K68" s="179"/>
    </row>
    <row r="69" spans="2:11" customFormat="1" ht="15" customHeight="1" x14ac:dyDescent="0.2">
      <c r="B69" s="178"/>
      <c r="C69" s="183"/>
      <c r="D69" s="291" t="s">
        <v>1464</v>
      </c>
      <c r="E69" s="291"/>
      <c r="F69" s="291"/>
      <c r="G69" s="291"/>
      <c r="H69" s="291"/>
      <c r="I69" s="291"/>
      <c r="J69" s="291"/>
      <c r="K69" s="179"/>
    </row>
    <row r="70" spans="2:11" customFormat="1" ht="15" customHeight="1" x14ac:dyDescent="0.2">
      <c r="B70" s="178"/>
      <c r="C70" s="183"/>
      <c r="D70" s="291" t="s">
        <v>1465</v>
      </c>
      <c r="E70" s="291"/>
      <c r="F70" s="291"/>
      <c r="G70" s="291"/>
      <c r="H70" s="291"/>
      <c r="I70" s="291"/>
      <c r="J70" s="291"/>
      <c r="K70" s="179"/>
    </row>
    <row r="71" spans="2:11" customFormat="1" ht="12.75" customHeight="1" x14ac:dyDescent="0.2">
      <c r="B71" s="187"/>
      <c r="C71" s="188"/>
      <c r="D71" s="188"/>
      <c r="E71" s="188"/>
      <c r="F71" s="188"/>
      <c r="G71" s="188"/>
      <c r="H71" s="188"/>
      <c r="I71" s="188"/>
      <c r="J71" s="188"/>
      <c r="K71" s="189"/>
    </row>
    <row r="72" spans="2:11" customFormat="1" ht="18.75" customHeight="1" x14ac:dyDescent="0.2">
      <c r="B72" s="190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2:11" customFormat="1" ht="18.75" customHeight="1" x14ac:dyDescent="0.2">
      <c r="B73" s="191"/>
      <c r="C73" s="191"/>
      <c r="D73" s="191"/>
      <c r="E73" s="191"/>
      <c r="F73" s="191"/>
      <c r="G73" s="191"/>
      <c r="H73" s="191"/>
      <c r="I73" s="191"/>
      <c r="J73" s="191"/>
      <c r="K73" s="191"/>
    </row>
    <row r="74" spans="2:11" customFormat="1" ht="7.5" customHeight="1" x14ac:dyDescent="0.2">
      <c r="B74" s="192"/>
      <c r="C74" s="193"/>
      <c r="D74" s="193"/>
      <c r="E74" s="193"/>
      <c r="F74" s="193"/>
      <c r="G74" s="193"/>
      <c r="H74" s="193"/>
      <c r="I74" s="193"/>
      <c r="J74" s="193"/>
      <c r="K74" s="194"/>
    </row>
    <row r="75" spans="2:11" customFormat="1" ht="45" customHeight="1" x14ac:dyDescent="0.2">
      <c r="B75" s="195"/>
      <c r="C75" s="286" t="s">
        <v>1466</v>
      </c>
      <c r="D75" s="286"/>
      <c r="E75" s="286"/>
      <c r="F75" s="286"/>
      <c r="G75" s="286"/>
      <c r="H75" s="286"/>
      <c r="I75" s="286"/>
      <c r="J75" s="286"/>
      <c r="K75" s="196"/>
    </row>
    <row r="76" spans="2:11" customFormat="1" ht="17.25" customHeight="1" x14ac:dyDescent="0.2">
      <c r="B76" s="195"/>
      <c r="C76" s="197" t="s">
        <v>1467</v>
      </c>
      <c r="D76" s="197"/>
      <c r="E76" s="197"/>
      <c r="F76" s="197" t="s">
        <v>1468</v>
      </c>
      <c r="G76" s="198"/>
      <c r="H76" s="197" t="s">
        <v>48</v>
      </c>
      <c r="I76" s="197" t="s">
        <v>51</v>
      </c>
      <c r="J76" s="197" t="s">
        <v>1469</v>
      </c>
      <c r="K76" s="196"/>
    </row>
    <row r="77" spans="2:11" customFormat="1" ht="17.25" customHeight="1" x14ac:dyDescent="0.2">
      <c r="B77" s="195"/>
      <c r="C77" s="199" t="s">
        <v>1470</v>
      </c>
      <c r="D77" s="199"/>
      <c r="E77" s="199"/>
      <c r="F77" s="200" t="s">
        <v>1471</v>
      </c>
      <c r="G77" s="201"/>
      <c r="H77" s="199"/>
      <c r="I77" s="199"/>
      <c r="J77" s="199" t="s">
        <v>1472</v>
      </c>
      <c r="K77" s="196"/>
    </row>
    <row r="78" spans="2:11" customFormat="1" ht="5.25" customHeight="1" x14ac:dyDescent="0.2">
      <c r="B78" s="195"/>
      <c r="C78" s="202"/>
      <c r="D78" s="202"/>
      <c r="E78" s="202"/>
      <c r="F78" s="202"/>
      <c r="G78" s="203"/>
      <c r="H78" s="202"/>
      <c r="I78" s="202"/>
      <c r="J78" s="202"/>
      <c r="K78" s="196"/>
    </row>
    <row r="79" spans="2:11" customFormat="1" ht="15" customHeight="1" x14ac:dyDescent="0.2">
      <c r="B79" s="195"/>
      <c r="C79" s="184" t="s">
        <v>47</v>
      </c>
      <c r="D79" s="204"/>
      <c r="E79" s="204"/>
      <c r="F79" s="205" t="s">
        <v>1473</v>
      </c>
      <c r="G79" s="206"/>
      <c r="H79" s="184" t="s">
        <v>1474</v>
      </c>
      <c r="I79" s="184" t="s">
        <v>1475</v>
      </c>
      <c r="J79" s="184">
        <v>20</v>
      </c>
      <c r="K79" s="196"/>
    </row>
    <row r="80" spans="2:11" customFormat="1" ht="15" customHeight="1" x14ac:dyDescent="0.2">
      <c r="B80" s="195"/>
      <c r="C80" s="184" t="s">
        <v>1476</v>
      </c>
      <c r="D80" s="184"/>
      <c r="E80" s="184"/>
      <c r="F80" s="205" t="s">
        <v>1473</v>
      </c>
      <c r="G80" s="206"/>
      <c r="H80" s="184" t="s">
        <v>1477</v>
      </c>
      <c r="I80" s="184" t="s">
        <v>1475</v>
      </c>
      <c r="J80" s="184">
        <v>120</v>
      </c>
      <c r="K80" s="196"/>
    </row>
    <row r="81" spans="2:11" customFormat="1" ht="15" customHeight="1" x14ac:dyDescent="0.2">
      <c r="B81" s="207"/>
      <c r="C81" s="184" t="s">
        <v>1478</v>
      </c>
      <c r="D81" s="184"/>
      <c r="E81" s="184"/>
      <c r="F81" s="205" t="s">
        <v>1479</v>
      </c>
      <c r="G81" s="206"/>
      <c r="H81" s="184" t="s">
        <v>1480</v>
      </c>
      <c r="I81" s="184" t="s">
        <v>1475</v>
      </c>
      <c r="J81" s="184">
        <v>50</v>
      </c>
      <c r="K81" s="196"/>
    </row>
    <row r="82" spans="2:11" customFormat="1" ht="15" customHeight="1" x14ac:dyDescent="0.2">
      <c r="B82" s="207"/>
      <c r="C82" s="184" t="s">
        <v>1481</v>
      </c>
      <c r="D82" s="184"/>
      <c r="E82" s="184"/>
      <c r="F82" s="205" t="s">
        <v>1473</v>
      </c>
      <c r="G82" s="206"/>
      <c r="H82" s="184" t="s">
        <v>1482</v>
      </c>
      <c r="I82" s="184" t="s">
        <v>1483</v>
      </c>
      <c r="J82" s="184"/>
      <c r="K82" s="196"/>
    </row>
    <row r="83" spans="2:11" customFormat="1" ht="15" customHeight="1" x14ac:dyDescent="0.2">
      <c r="B83" s="207"/>
      <c r="C83" s="184" t="s">
        <v>1484</v>
      </c>
      <c r="D83" s="184"/>
      <c r="E83" s="184"/>
      <c r="F83" s="205" t="s">
        <v>1479</v>
      </c>
      <c r="G83" s="184"/>
      <c r="H83" s="184" t="s">
        <v>1485</v>
      </c>
      <c r="I83" s="184" t="s">
        <v>1475</v>
      </c>
      <c r="J83" s="184">
        <v>15</v>
      </c>
      <c r="K83" s="196"/>
    </row>
    <row r="84" spans="2:11" customFormat="1" ht="15" customHeight="1" x14ac:dyDescent="0.2">
      <c r="B84" s="207"/>
      <c r="C84" s="184" t="s">
        <v>1486</v>
      </c>
      <c r="D84" s="184"/>
      <c r="E84" s="184"/>
      <c r="F84" s="205" t="s">
        <v>1479</v>
      </c>
      <c r="G84" s="184"/>
      <c r="H84" s="184" t="s">
        <v>1487</v>
      </c>
      <c r="I84" s="184" t="s">
        <v>1475</v>
      </c>
      <c r="J84" s="184">
        <v>15</v>
      </c>
      <c r="K84" s="196"/>
    </row>
    <row r="85" spans="2:11" customFormat="1" ht="15" customHeight="1" x14ac:dyDescent="0.2">
      <c r="B85" s="207"/>
      <c r="C85" s="184" t="s">
        <v>1488</v>
      </c>
      <c r="D85" s="184"/>
      <c r="E85" s="184"/>
      <c r="F85" s="205" t="s">
        <v>1479</v>
      </c>
      <c r="G85" s="184"/>
      <c r="H85" s="184" t="s">
        <v>1489</v>
      </c>
      <c r="I85" s="184" t="s">
        <v>1475</v>
      </c>
      <c r="J85" s="184">
        <v>20</v>
      </c>
      <c r="K85" s="196"/>
    </row>
    <row r="86" spans="2:11" customFormat="1" ht="15" customHeight="1" x14ac:dyDescent="0.2">
      <c r="B86" s="207"/>
      <c r="C86" s="184" t="s">
        <v>1490</v>
      </c>
      <c r="D86" s="184"/>
      <c r="E86" s="184"/>
      <c r="F86" s="205" t="s">
        <v>1479</v>
      </c>
      <c r="G86" s="184"/>
      <c r="H86" s="184" t="s">
        <v>1491</v>
      </c>
      <c r="I86" s="184" t="s">
        <v>1475</v>
      </c>
      <c r="J86" s="184">
        <v>20</v>
      </c>
      <c r="K86" s="196"/>
    </row>
    <row r="87" spans="2:11" customFormat="1" ht="15" customHeight="1" x14ac:dyDescent="0.2">
      <c r="B87" s="207"/>
      <c r="C87" s="184" t="s">
        <v>1492</v>
      </c>
      <c r="D87" s="184"/>
      <c r="E87" s="184"/>
      <c r="F87" s="205" t="s">
        <v>1479</v>
      </c>
      <c r="G87" s="206"/>
      <c r="H87" s="184" t="s">
        <v>1493</v>
      </c>
      <c r="I87" s="184" t="s">
        <v>1475</v>
      </c>
      <c r="J87" s="184">
        <v>50</v>
      </c>
      <c r="K87" s="196"/>
    </row>
    <row r="88" spans="2:11" customFormat="1" ht="15" customHeight="1" x14ac:dyDescent="0.2">
      <c r="B88" s="207"/>
      <c r="C88" s="184" t="s">
        <v>1494</v>
      </c>
      <c r="D88" s="184"/>
      <c r="E88" s="184"/>
      <c r="F88" s="205" t="s">
        <v>1479</v>
      </c>
      <c r="G88" s="206"/>
      <c r="H88" s="184" t="s">
        <v>1495</v>
      </c>
      <c r="I88" s="184" t="s">
        <v>1475</v>
      </c>
      <c r="J88" s="184">
        <v>20</v>
      </c>
      <c r="K88" s="196"/>
    </row>
    <row r="89" spans="2:11" customFormat="1" ht="15" customHeight="1" x14ac:dyDescent="0.2">
      <c r="B89" s="207"/>
      <c r="C89" s="184" t="s">
        <v>1496</v>
      </c>
      <c r="D89" s="184"/>
      <c r="E89" s="184"/>
      <c r="F89" s="205" t="s">
        <v>1479</v>
      </c>
      <c r="G89" s="206"/>
      <c r="H89" s="184" t="s">
        <v>1497</v>
      </c>
      <c r="I89" s="184" t="s">
        <v>1475</v>
      </c>
      <c r="J89" s="184">
        <v>20</v>
      </c>
      <c r="K89" s="196"/>
    </row>
    <row r="90" spans="2:11" customFormat="1" ht="15" customHeight="1" x14ac:dyDescent="0.2">
      <c r="B90" s="207"/>
      <c r="C90" s="184" t="s">
        <v>1498</v>
      </c>
      <c r="D90" s="184"/>
      <c r="E90" s="184"/>
      <c r="F90" s="205" t="s">
        <v>1479</v>
      </c>
      <c r="G90" s="206"/>
      <c r="H90" s="184" t="s">
        <v>1499</v>
      </c>
      <c r="I90" s="184" t="s">
        <v>1475</v>
      </c>
      <c r="J90" s="184">
        <v>50</v>
      </c>
      <c r="K90" s="196"/>
    </row>
    <row r="91" spans="2:11" customFormat="1" ht="15" customHeight="1" x14ac:dyDescent="0.2">
      <c r="B91" s="207"/>
      <c r="C91" s="184" t="s">
        <v>1500</v>
      </c>
      <c r="D91" s="184"/>
      <c r="E91" s="184"/>
      <c r="F91" s="205" t="s">
        <v>1479</v>
      </c>
      <c r="G91" s="206"/>
      <c r="H91" s="184" t="s">
        <v>1500</v>
      </c>
      <c r="I91" s="184" t="s">
        <v>1475</v>
      </c>
      <c r="J91" s="184">
        <v>50</v>
      </c>
      <c r="K91" s="196"/>
    </row>
    <row r="92" spans="2:11" customFormat="1" ht="15" customHeight="1" x14ac:dyDescent="0.2">
      <c r="B92" s="207"/>
      <c r="C92" s="184" t="s">
        <v>1501</v>
      </c>
      <c r="D92" s="184"/>
      <c r="E92" s="184"/>
      <c r="F92" s="205" t="s">
        <v>1479</v>
      </c>
      <c r="G92" s="206"/>
      <c r="H92" s="184" t="s">
        <v>1502</v>
      </c>
      <c r="I92" s="184" t="s">
        <v>1475</v>
      </c>
      <c r="J92" s="184">
        <v>255</v>
      </c>
      <c r="K92" s="196"/>
    </row>
    <row r="93" spans="2:11" customFormat="1" ht="15" customHeight="1" x14ac:dyDescent="0.2">
      <c r="B93" s="207"/>
      <c r="C93" s="184" t="s">
        <v>1503</v>
      </c>
      <c r="D93" s="184"/>
      <c r="E93" s="184"/>
      <c r="F93" s="205" t="s">
        <v>1473</v>
      </c>
      <c r="G93" s="206"/>
      <c r="H93" s="184" t="s">
        <v>1504</v>
      </c>
      <c r="I93" s="184" t="s">
        <v>1505</v>
      </c>
      <c r="J93" s="184"/>
      <c r="K93" s="196"/>
    </row>
    <row r="94" spans="2:11" customFormat="1" ht="15" customHeight="1" x14ac:dyDescent="0.2">
      <c r="B94" s="207"/>
      <c r="C94" s="184" t="s">
        <v>1506</v>
      </c>
      <c r="D94" s="184"/>
      <c r="E94" s="184"/>
      <c r="F94" s="205" t="s">
        <v>1473</v>
      </c>
      <c r="G94" s="206"/>
      <c r="H94" s="184" t="s">
        <v>1507</v>
      </c>
      <c r="I94" s="184" t="s">
        <v>1508</v>
      </c>
      <c r="J94" s="184"/>
      <c r="K94" s="196"/>
    </row>
    <row r="95" spans="2:11" customFormat="1" ht="15" customHeight="1" x14ac:dyDescent="0.2">
      <c r="B95" s="207"/>
      <c r="C95" s="184" t="s">
        <v>1509</v>
      </c>
      <c r="D95" s="184"/>
      <c r="E95" s="184"/>
      <c r="F95" s="205" t="s">
        <v>1473</v>
      </c>
      <c r="G95" s="206"/>
      <c r="H95" s="184" t="s">
        <v>1509</v>
      </c>
      <c r="I95" s="184" t="s">
        <v>1508</v>
      </c>
      <c r="J95" s="184"/>
      <c r="K95" s="196"/>
    </row>
    <row r="96" spans="2:11" customFormat="1" ht="15" customHeight="1" x14ac:dyDescent="0.2">
      <c r="B96" s="207"/>
      <c r="C96" s="184" t="s">
        <v>32</v>
      </c>
      <c r="D96" s="184"/>
      <c r="E96" s="184"/>
      <c r="F96" s="205" t="s">
        <v>1473</v>
      </c>
      <c r="G96" s="206"/>
      <c r="H96" s="184" t="s">
        <v>1510</v>
      </c>
      <c r="I96" s="184" t="s">
        <v>1508</v>
      </c>
      <c r="J96" s="184"/>
      <c r="K96" s="196"/>
    </row>
    <row r="97" spans="2:11" customFormat="1" ht="15" customHeight="1" x14ac:dyDescent="0.2">
      <c r="B97" s="207"/>
      <c r="C97" s="184" t="s">
        <v>42</v>
      </c>
      <c r="D97" s="184"/>
      <c r="E97" s="184"/>
      <c r="F97" s="205" t="s">
        <v>1473</v>
      </c>
      <c r="G97" s="206"/>
      <c r="H97" s="184" t="s">
        <v>1511</v>
      </c>
      <c r="I97" s="184" t="s">
        <v>1508</v>
      </c>
      <c r="J97" s="184"/>
      <c r="K97" s="196"/>
    </row>
    <row r="98" spans="2:11" customFormat="1" ht="15" customHeight="1" x14ac:dyDescent="0.2">
      <c r="B98" s="208"/>
      <c r="C98" s="209"/>
      <c r="D98" s="209"/>
      <c r="E98" s="209"/>
      <c r="F98" s="209"/>
      <c r="G98" s="209"/>
      <c r="H98" s="209"/>
      <c r="I98" s="209"/>
      <c r="J98" s="209"/>
      <c r="K98" s="210"/>
    </row>
    <row r="99" spans="2:11" customFormat="1" ht="18.75" customHeight="1" x14ac:dyDescent="0.2">
      <c r="B99" s="211"/>
      <c r="C99" s="212"/>
      <c r="D99" s="212"/>
      <c r="E99" s="212"/>
      <c r="F99" s="212"/>
      <c r="G99" s="212"/>
      <c r="H99" s="212"/>
      <c r="I99" s="212"/>
      <c r="J99" s="212"/>
      <c r="K99" s="211"/>
    </row>
    <row r="100" spans="2:11" customFormat="1" ht="18.75" customHeight="1" x14ac:dyDescent="0.2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2:11" customFormat="1" ht="7.5" customHeight="1" x14ac:dyDescent="0.2">
      <c r="B101" s="192"/>
      <c r="C101" s="193"/>
      <c r="D101" s="193"/>
      <c r="E101" s="193"/>
      <c r="F101" s="193"/>
      <c r="G101" s="193"/>
      <c r="H101" s="193"/>
      <c r="I101" s="193"/>
      <c r="J101" s="193"/>
      <c r="K101" s="194"/>
    </row>
    <row r="102" spans="2:11" customFormat="1" ht="45" customHeight="1" x14ac:dyDescent="0.2">
      <c r="B102" s="195"/>
      <c r="C102" s="286" t="s">
        <v>1512</v>
      </c>
      <c r="D102" s="286"/>
      <c r="E102" s="286"/>
      <c r="F102" s="286"/>
      <c r="G102" s="286"/>
      <c r="H102" s="286"/>
      <c r="I102" s="286"/>
      <c r="J102" s="286"/>
      <c r="K102" s="196"/>
    </row>
    <row r="103" spans="2:11" customFormat="1" ht="17.25" customHeight="1" x14ac:dyDescent="0.2">
      <c r="B103" s="195"/>
      <c r="C103" s="197" t="s">
        <v>1467</v>
      </c>
      <c r="D103" s="197"/>
      <c r="E103" s="197"/>
      <c r="F103" s="197" t="s">
        <v>1468</v>
      </c>
      <c r="G103" s="198"/>
      <c r="H103" s="197" t="s">
        <v>48</v>
      </c>
      <c r="I103" s="197" t="s">
        <v>51</v>
      </c>
      <c r="J103" s="197" t="s">
        <v>1469</v>
      </c>
      <c r="K103" s="196"/>
    </row>
    <row r="104" spans="2:11" customFormat="1" ht="17.25" customHeight="1" x14ac:dyDescent="0.2">
      <c r="B104" s="195"/>
      <c r="C104" s="199" t="s">
        <v>1470</v>
      </c>
      <c r="D104" s="199"/>
      <c r="E104" s="199"/>
      <c r="F104" s="200" t="s">
        <v>1471</v>
      </c>
      <c r="G104" s="201"/>
      <c r="H104" s="199"/>
      <c r="I104" s="199"/>
      <c r="J104" s="199" t="s">
        <v>1472</v>
      </c>
      <c r="K104" s="196"/>
    </row>
    <row r="105" spans="2:11" customFormat="1" ht="5.25" customHeight="1" x14ac:dyDescent="0.2">
      <c r="B105" s="195"/>
      <c r="C105" s="197"/>
      <c r="D105" s="197"/>
      <c r="E105" s="197"/>
      <c r="F105" s="197"/>
      <c r="G105" s="213"/>
      <c r="H105" s="197"/>
      <c r="I105" s="197"/>
      <c r="J105" s="197"/>
      <c r="K105" s="196"/>
    </row>
    <row r="106" spans="2:11" customFormat="1" ht="15" customHeight="1" x14ac:dyDescent="0.2">
      <c r="B106" s="195"/>
      <c r="C106" s="184" t="s">
        <v>47</v>
      </c>
      <c r="D106" s="204"/>
      <c r="E106" s="204"/>
      <c r="F106" s="205" t="s">
        <v>1473</v>
      </c>
      <c r="G106" s="184"/>
      <c r="H106" s="184" t="s">
        <v>1513</v>
      </c>
      <c r="I106" s="184" t="s">
        <v>1475</v>
      </c>
      <c r="J106" s="184">
        <v>20</v>
      </c>
      <c r="K106" s="196"/>
    </row>
    <row r="107" spans="2:11" customFormat="1" ht="15" customHeight="1" x14ac:dyDescent="0.2">
      <c r="B107" s="195"/>
      <c r="C107" s="184" t="s">
        <v>1476</v>
      </c>
      <c r="D107" s="184"/>
      <c r="E107" s="184"/>
      <c r="F107" s="205" t="s">
        <v>1473</v>
      </c>
      <c r="G107" s="184"/>
      <c r="H107" s="184" t="s">
        <v>1513</v>
      </c>
      <c r="I107" s="184" t="s">
        <v>1475</v>
      </c>
      <c r="J107" s="184">
        <v>120</v>
      </c>
      <c r="K107" s="196"/>
    </row>
    <row r="108" spans="2:11" customFormat="1" ht="15" customHeight="1" x14ac:dyDescent="0.2">
      <c r="B108" s="207"/>
      <c r="C108" s="184" t="s">
        <v>1478</v>
      </c>
      <c r="D108" s="184"/>
      <c r="E108" s="184"/>
      <c r="F108" s="205" t="s">
        <v>1479</v>
      </c>
      <c r="G108" s="184"/>
      <c r="H108" s="184" t="s">
        <v>1513</v>
      </c>
      <c r="I108" s="184" t="s">
        <v>1475</v>
      </c>
      <c r="J108" s="184">
        <v>50</v>
      </c>
      <c r="K108" s="196"/>
    </row>
    <row r="109" spans="2:11" customFormat="1" ht="15" customHeight="1" x14ac:dyDescent="0.2">
      <c r="B109" s="207"/>
      <c r="C109" s="184" t="s">
        <v>1481</v>
      </c>
      <c r="D109" s="184"/>
      <c r="E109" s="184"/>
      <c r="F109" s="205" t="s">
        <v>1473</v>
      </c>
      <c r="G109" s="184"/>
      <c r="H109" s="184" t="s">
        <v>1513</v>
      </c>
      <c r="I109" s="184" t="s">
        <v>1483</v>
      </c>
      <c r="J109" s="184"/>
      <c r="K109" s="196"/>
    </row>
    <row r="110" spans="2:11" customFormat="1" ht="15" customHeight="1" x14ac:dyDescent="0.2">
      <c r="B110" s="207"/>
      <c r="C110" s="184" t="s">
        <v>1492</v>
      </c>
      <c r="D110" s="184"/>
      <c r="E110" s="184"/>
      <c r="F110" s="205" t="s">
        <v>1479</v>
      </c>
      <c r="G110" s="184"/>
      <c r="H110" s="184" t="s">
        <v>1513</v>
      </c>
      <c r="I110" s="184" t="s">
        <v>1475</v>
      </c>
      <c r="J110" s="184">
        <v>50</v>
      </c>
      <c r="K110" s="196"/>
    </row>
    <row r="111" spans="2:11" customFormat="1" ht="15" customHeight="1" x14ac:dyDescent="0.2">
      <c r="B111" s="207"/>
      <c r="C111" s="184" t="s">
        <v>1500</v>
      </c>
      <c r="D111" s="184"/>
      <c r="E111" s="184"/>
      <c r="F111" s="205" t="s">
        <v>1479</v>
      </c>
      <c r="G111" s="184"/>
      <c r="H111" s="184" t="s">
        <v>1513</v>
      </c>
      <c r="I111" s="184" t="s">
        <v>1475</v>
      </c>
      <c r="J111" s="184">
        <v>50</v>
      </c>
      <c r="K111" s="196"/>
    </row>
    <row r="112" spans="2:11" customFormat="1" ht="15" customHeight="1" x14ac:dyDescent="0.2">
      <c r="B112" s="207"/>
      <c r="C112" s="184" t="s">
        <v>1498</v>
      </c>
      <c r="D112" s="184"/>
      <c r="E112" s="184"/>
      <c r="F112" s="205" t="s">
        <v>1479</v>
      </c>
      <c r="G112" s="184"/>
      <c r="H112" s="184" t="s">
        <v>1513</v>
      </c>
      <c r="I112" s="184" t="s">
        <v>1475</v>
      </c>
      <c r="J112" s="184">
        <v>50</v>
      </c>
      <c r="K112" s="196"/>
    </row>
    <row r="113" spans="2:11" customFormat="1" ht="15" customHeight="1" x14ac:dyDescent="0.2">
      <c r="B113" s="207"/>
      <c r="C113" s="184" t="s">
        <v>47</v>
      </c>
      <c r="D113" s="184"/>
      <c r="E113" s="184"/>
      <c r="F113" s="205" t="s">
        <v>1473</v>
      </c>
      <c r="G113" s="184"/>
      <c r="H113" s="184" t="s">
        <v>1514</v>
      </c>
      <c r="I113" s="184" t="s">
        <v>1475</v>
      </c>
      <c r="J113" s="184">
        <v>20</v>
      </c>
      <c r="K113" s="196"/>
    </row>
    <row r="114" spans="2:11" customFormat="1" ht="15" customHeight="1" x14ac:dyDescent="0.2">
      <c r="B114" s="207"/>
      <c r="C114" s="184" t="s">
        <v>1515</v>
      </c>
      <c r="D114" s="184"/>
      <c r="E114" s="184"/>
      <c r="F114" s="205" t="s">
        <v>1473</v>
      </c>
      <c r="G114" s="184"/>
      <c r="H114" s="184" t="s">
        <v>1516</v>
      </c>
      <c r="I114" s="184" t="s">
        <v>1475</v>
      </c>
      <c r="J114" s="184">
        <v>120</v>
      </c>
      <c r="K114" s="196"/>
    </row>
    <row r="115" spans="2:11" customFormat="1" ht="15" customHeight="1" x14ac:dyDescent="0.2">
      <c r="B115" s="207"/>
      <c r="C115" s="184" t="s">
        <v>32</v>
      </c>
      <c r="D115" s="184"/>
      <c r="E115" s="184"/>
      <c r="F115" s="205" t="s">
        <v>1473</v>
      </c>
      <c r="G115" s="184"/>
      <c r="H115" s="184" t="s">
        <v>1517</v>
      </c>
      <c r="I115" s="184" t="s">
        <v>1508</v>
      </c>
      <c r="J115" s="184"/>
      <c r="K115" s="196"/>
    </row>
    <row r="116" spans="2:11" customFormat="1" ht="15" customHeight="1" x14ac:dyDescent="0.2">
      <c r="B116" s="207"/>
      <c r="C116" s="184" t="s">
        <v>42</v>
      </c>
      <c r="D116" s="184"/>
      <c r="E116" s="184"/>
      <c r="F116" s="205" t="s">
        <v>1473</v>
      </c>
      <c r="G116" s="184"/>
      <c r="H116" s="184" t="s">
        <v>1518</v>
      </c>
      <c r="I116" s="184" t="s">
        <v>1508</v>
      </c>
      <c r="J116" s="184"/>
      <c r="K116" s="196"/>
    </row>
    <row r="117" spans="2:11" customFormat="1" ht="15" customHeight="1" x14ac:dyDescent="0.2">
      <c r="B117" s="207"/>
      <c r="C117" s="184" t="s">
        <v>51</v>
      </c>
      <c r="D117" s="184"/>
      <c r="E117" s="184"/>
      <c r="F117" s="205" t="s">
        <v>1473</v>
      </c>
      <c r="G117" s="184"/>
      <c r="H117" s="184" t="s">
        <v>1519</v>
      </c>
      <c r="I117" s="184" t="s">
        <v>1520</v>
      </c>
      <c r="J117" s="184"/>
      <c r="K117" s="196"/>
    </row>
    <row r="118" spans="2:11" customFormat="1" ht="15" customHeight="1" x14ac:dyDescent="0.2">
      <c r="B118" s="208"/>
      <c r="C118" s="214"/>
      <c r="D118" s="214"/>
      <c r="E118" s="214"/>
      <c r="F118" s="214"/>
      <c r="G118" s="214"/>
      <c r="H118" s="214"/>
      <c r="I118" s="214"/>
      <c r="J118" s="214"/>
      <c r="K118" s="210"/>
    </row>
    <row r="119" spans="2:11" customFormat="1" ht="18.75" customHeight="1" x14ac:dyDescent="0.2">
      <c r="B119" s="215"/>
      <c r="C119" s="216"/>
      <c r="D119" s="216"/>
      <c r="E119" s="216"/>
      <c r="F119" s="217"/>
      <c r="G119" s="216"/>
      <c r="H119" s="216"/>
      <c r="I119" s="216"/>
      <c r="J119" s="216"/>
      <c r="K119" s="215"/>
    </row>
    <row r="120" spans="2:11" customFormat="1" ht="18.75" customHeight="1" x14ac:dyDescent="0.2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2:11" customFormat="1" ht="7.5" customHeight="1" x14ac:dyDescent="0.2">
      <c r="B121" s="218"/>
      <c r="C121" s="219"/>
      <c r="D121" s="219"/>
      <c r="E121" s="219"/>
      <c r="F121" s="219"/>
      <c r="G121" s="219"/>
      <c r="H121" s="219"/>
      <c r="I121" s="219"/>
      <c r="J121" s="219"/>
      <c r="K121" s="220"/>
    </row>
    <row r="122" spans="2:11" customFormat="1" ht="45" customHeight="1" x14ac:dyDescent="0.2">
      <c r="B122" s="221"/>
      <c r="C122" s="287" t="s">
        <v>1521</v>
      </c>
      <c r="D122" s="287"/>
      <c r="E122" s="287"/>
      <c r="F122" s="287"/>
      <c r="G122" s="287"/>
      <c r="H122" s="287"/>
      <c r="I122" s="287"/>
      <c r="J122" s="287"/>
      <c r="K122" s="222"/>
    </row>
    <row r="123" spans="2:11" customFormat="1" ht="17.25" customHeight="1" x14ac:dyDescent="0.2">
      <c r="B123" s="223"/>
      <c r="C123" s="197" t="s">
        <v>1467</v>
      </c>
      <c r="D123" s="197"/>
      <c r="E123" s="197"/>
      <c r="F123" s="197" t="s">
        <v>1468</v>
      </c>
      <c r="G123" s="198"/>
      <c r="H123" s="197" t="s">
        <v>48</v>
      </c>
      <c r="I123" s="197" t="s">
        <v>51</v>
      </c>
      <c r="J123" s="197" t="s">
        <v>1469</v>
      </c>
      <c r="K123" s="224"/>
    </row>
    <row r="124" spans="2:11" customFormat="1" ht="17.25" customHeight="1" x14ac:dyDescent="0.2">
      <c r="B124" s="223"/>
      <c r="C124" s="199" t="s">
        <v>1470</v>
      </c>
      <c r="D124" s="199"/>
      <c r="E124" s="199"/>
      <c r="F124" s="200" t="s">
        <v>1471</v>
      </c>
      <c r="G124" s="201"/>
      <c r="H124" s="199"/>
      <c r="I124" s="199"/>
      <c r="J124" s="199" t="s">
        <v>1472</v>
      </c>
      <c r="K124" s="224"/>
    </row>
    <row r="125" spans="2:11" customFormat="1" ht="5.25" customHeight="1" x14ac:dyDescent="0.2">
      <c r="B125" s="225"/>
      <c r="C125" s="202"/>
      <c r="D125" s="202"/>
      <c r="E125" s="202"/>
      <c r="F125" s="202"/>
      <c r="G125" s="226"/>
      <c r="H125" s="202"/>
      <c r="I125" s="202"/>
      <c r="J125" s="202"/>
      <c r="K125" s="227"/>
    </row>
    <row r="126" spans="2:11" customFormat="1" ht="15" customHeight="1" x14ac:dyDescent="0.2">
      <c r="B126" s="225"/>
      <c r="C126" s="184" t="s">
        <v>1476</v>
      </c>
      <c r="D126" s="204"/>
      <c r="E126" s="204"/>
      <c r="F126" s="205" t="s">
        <v>1473</v>
      </c>
      <c r="G126" s="184"/>
      <c r="H126" s="184" t="s">
        <v>1513</v>
      </c>
      <c r="I126" s="184" t="s">
        <v>1475</v>
      </c>
      <c r="J126" s="184">
        <v>120</v>
      </c>
      <c r="K126" s="228"/>
    </row>
    <row r="127" spans="2:11" customFormat="1" ht="15" customHeight="1" x14ac:dyDescent="0.2">
      <c r="B127" s="225"/>
      <c r="C127" s="184" t="s">
        <v>1522</v>
      </c>
      <c r="D127" s="184"/>
      <c r="E127" s="184"/>
      <c r="F127" s="205" t="s">
        <v>1473</v>
      </c>
      <c r="G127" s="184"/>
      <c r="H127" s="184" t="s">
        <v>1523</v>
      </c>
      <c r="I127" s="184" t="s">
        <v>1475</v>
      </c>
      <c r="J127" s="184" t="s">
        <v>1524</v>
      </c>
      <c r="K127" s="228"/>
    </row>
    <row r="128" spans="2:11" customFormat="1" ht="15" customHeight="1" x14ac:dyDescent="0.2">
      <c r="B128" s="225"/>
      <c r="C128" s="184" t="s">
        <v>1421</v>
      </c>
      <c r="D128" s="184"/>
      <c r="E128" s="184"/>
      <c r="F128" s="205" t="s">
        <v>1473</v>
      </c>
      <c r="G128" s="184"/>
      <c r="H128" s="184" t="s">
        <v>1525</v>
      </c>
      <c r="I128" s="184" t="s">
        <v>1475</v>
      </c>
      <c r="J128" s="184" t="s">
        <v>1524</v>
      </c>
      <c r="K128" s="228"/>
    </row>
    <row r="129" spans="2:11" customFormat="1" ht="15" customHeight="1" x14ac:dyDescent="0.2">
      <c r="B129" s="225"/>
      <c r="C129" s="184" t="s">
        <v>1484</v>
      </c>
      <c r="D129" s="184"/>
      <c r="E129" s="184"/>
      <c r="F129" s="205" t="s">
        <v>1479</v>
      </c>
      <c r="G129" s="184"/>
      <c r="H129" s="184" t="s">
        <v>1485</v>
      </c>
      <c r="I129" s="184" t="s">
        <v>1475</v>
      </c>
      <c r="J129" s="184">
        <v>15</v>
      </c>
      <c r="K129" s="228"/>
    </row>
    <row r="130" spans="2:11" customFormat="1" ht="15" customHeight="1" x14ac:dyDescent="0.2">
      <c r="B130" s="225"/>
      <c r="C130" s="184" t="s">
        <v>1486</v>
      </c>
      <c r="D130" s="184"/>
      <c r="E130" s="184"/>
      <c r="F130" s="205" t="s">
        <v>1479</v>
      </c>
      <c r="G130" s="184"/>
      <c r="H130" s="184" t="s">
        <v>1487</v>
      </c>
      <c r="I130" s="184" t="s">
        <v>1475</v>
      </c>
      <c r="J130" s="184">
        <v>15</v>
      </c>
      <c r="K130" s="228"/>
    </row>
    <row r="131" spans="2:11" customFormat="1" ht="15" customHeight="1" x14ac:dyDescent="0.2">
      <c r="B131" s="225"/>
      <c r="C131" s="184" t="s">
        <v>1488</v>
      </c>
      <c r="D131" s="184"/>
      <c r="E131" s="184"/>
      <c r="F131" s="205" t="s">
        <v>1479</v>
      </c>
      <c r="G131" s="184"/>
      <c r="H131" s="184" t="s">
        <v>1489</v>
      </c>
      <c r="I131" s="184" t="s">
        <v>1475</v>
      </c>
      <c r="J131" s="184">
        <v>20</v>
      </c>
      <c r="K131" s="228"/>
    </row>
    <row r="132" spans="2:11" customFormat="1" ht="15" customHeight="1" x14ac:dyDescent="0.2">
      <c r="B132" s="225"/>
      <c r="C132" s="184" t="s">
        <v>1490</v>
      </c>
      <c r="D132" s="184"/>
      <c r="E132" s="184"/>
      <c r="F132" s="205" t="s">
        <v>1479</v>
      </c>
      <c r="G132" s="184"/>
      <c r="H132" s="184" t="s">
        <v>1491</v>
      </c>
      <c r="I132" s="184" t="s">
        <v>1475</v>
      </c>
      <c r="J132" s="184">
        <v>20</v>
      </c>
      <c r="K132" s="228"/>
    </row>
    <row r="133" spans="2:11" customFormat="1" ht="15" customHeight="1" x14ac:dyDescent="0.2">
      <c r="B133" s="225"/>
      <c r="C133" s="184" t="s">
        <v>1478</v>
      </c>
      <c r="D133" s="184"/>
      <c r="E133" s="184"/>
      <c r="F133" s="205" t="s">
        <v>1479</v>
      </c>
      <c r="G133" s="184"/>
      <c r="H133" s="184" t="s">
        <v>1513</v>
      </c>
      <c r="I133" s="184" t="s">
        <v>1475</v>
      </c>
      <c r="J133" s="184">
        <v>50</v>
      </c>
      <c r="K133" s="228"/>
    </row>
    <row r="134" spans="2:11" customFormat="1" ht="15" customHeight="1" x14ac:dyDescent="0.2">
      <c r="B134" s="225"/>
      <c r="C134" s="184" t="s">
        <v>1492</v>
      </c>
      <c r="D134" s="184"/>
      <c r="E134" s="184"/>
      <c r="F134" s="205" t="s">
        <v>1479</v>
      </c>
      <c r="G134" s="184"/>
      <c r="H134" s="184" t="s">
        <v>1513</v>
      </c>
      <c r="I134" s="184" t="s">
        <v>1475</v>
      </c>
      <c r="J134" s="184">
        <v>50</v>
      </c>
      <c r="K134" s="228"/>
    </row>
    <row r="135" spans="2:11" customFormat="1" ht="15" customHeight="1" x14ac:dyDescent="0.2">
      <c r="B135" s="225"/>
      <c r="C135" s="184" t="s">
        <v>1498</v>
      </c>
      <c r="D135" s="184"/>
      <c r="E135" s="184"/>
      <c r="F135" s="205" t="s">
        <v>1479</v>
      </c>
      <c r="G135" s="184"/>
      <c r="H135" s="184" t="s">
        <v>1513</v>
      </c>
      <c r="I135" s="184" t="s">
        <v>1475</v>
      </c>
      <c r="J135" s="184">
        <v>50</v>
      </c>
      <c r="K135" s="228"/>
    </row>
    <row r="136" spans="2:11" customFormat="1" ht="15" customHeight="1" x14ac:dyDescent="0.2">
      <c r="B136" s="225"/>
      <c r="C136" s="184" t="s">
        <v>1500</v>
      </c>
      <c r="D136" s="184"/>
      <c r="E136" s="184"/>
      <c r="F136" s="205" t="s">
        <v>1479</v>
      </c>
      <c r="G136" s="184"/>
      <c r="H136" s="184" t="s">
        <v>1513</v>
      </c>
      <c r="I136" s="184" t="s">
        <v>1475</v>
      </c>
      <c r="J136" s="184">
        <v>50</v>
      </c>
      <c r="K136" s="228"/>
    </row>
    <row r="137" spans="2:11" customFormat="1" ht="15" customHeight="1" x14ac:dyDescent="0.2">
      <c r="B137" s="225"/>
      <c r="C137" s="184" t="s">
        <v>1501</v>
      </c>
      <c r="D137" s="184"/>
      <c r="E137" s="184"/>
      <c r="F137" s="205" t="s">
        <v>1479</v>
      </c>
      <c r="G137" s="184"/>
      <c r="H137" s="184" t="s">
        <v>1526</v>
      </c>
      <c r="I137" s="184" t="s">
        <v>1475</v>
      </c>
      <c r="J137" s="184">
        <v>255</v>
      </c>
      <c r="K137" s="228"/>
    </row>
    <row r="138" spans="2:11" customFormat="1" ht="15" customHeight="1" x14ac:dyDescent="0.2">
      <c r="B138" s="225"/>
      <c r="C138" s="184" t="s">
        <v>1503</v>
      </c>
      <c r="D138" s="184"/>
      <c r="E138" s="184"/>
      <c r="F138" s="205" t="s">
        <v>1473</v>
      </c>
      <c r="G138" s="184"/>
      <c r="H138" s="184" t="s">
        <v>1527</v>
      </c>
      <c r="I138" s="184" t="s">
        <v>1505</v>
      </c>
      <c r="J138" s="184"/>
      <c r="K138" s="228"/>
    </row>
    <row r="139" spans="2:11" customFormat="1" ht="15" customHeight="1" x14ac:dyDescent="0.2">
      <c r="B139" s="225"/>
      <c r="C139" s="184" t="s">
        <v>1506</v>
      </c>
      <c r="D139" s="184"/>
      <c r="E139" s="184"/>
      <c r="F139" s="205" t="s">
        <v>1473</v>
      </c>
      <c r="G139" s="184"/>
      <c r="H139" s="184" t="s">
        <v>1528</v>
      </c>
      <c r="I139" s="184" t="s">
        <v>1508</v>
      </c>
      <c r="J139" s="184"/>
      <c r="K139" s="228"/>
    </row>
    <row r="140" spans="2:11" customFormat="1" ht="15" customHeight="1" x14ac:dyDescent="0.2">
      <c r="B140" s="225"/>
      <c r="C140" s="184" t="s">
        <v>1509</v>
      </c>
      <c r="D140" s="184"/>
      <c r="E140" s="184"/>
      <c r="F140" s="205" t="s">
        <v>1473</v>
      </c>
      <c r="G140" s="184"/>
      <c r="H140" s="184" t="s">
        <v>1509</v>
      </c>
      <c r="I140" s="184" t="s">
        <v>1508</v>
      </c>
      <c r="J140" s="184"/>
      <c r="K140" s="228"/>
    </row>
    <row r="141" spans="2:11" customFormat="1" ht="15" customHeight="1" x14ac:dyDescent="0.2">
      <c r="B141" s="225"/>
      <c r="C141" s="184" t="s">
        <v>32</v>
      </c>
      <c r="D141" s="184"/>
      <c r="E141" s="184"/>
      <c r="F141" s="205" t="s">
        <v>1473</v>
      </c>
      <c r="G141" s="184"/>
      <c r="H141" s="184" t="s">
        <v>1529</v>
      </c>
      <c r="I141" s="184" t="s">
        <v>1508</v>
      </c>
      <c r="J141" s="184"/>
      <c r="K141" s="228"/>
    </row>
    <row r="142" spans="2:11" customFormat="1" ht="15" customHeight="1" x14ac:dyDescent="0.2">
      <c r="B142" s="225"/>
      <c r="C142" s="184" t="s">
        <v>1530</v>
      </c>
      <c r="D142" s="184"/>
      <c r="E142" s="184"/>
      <c r="F142" s="205" t="s">
        <v>1473</v>
      </c>
      <c r="G142" s="184"/>
      <c r="H142" s="184" t="s">
        <v>1531</v>
      </c>
      <c r="I142" s="184" t="s">
        <v>1508</v>
      </c>
      <c r="J142" s="184"/>
      <c r="K142" s="228"/>
    </row>
    <row r="143" spans="2:11" customFormat="1" ht="15" customHeight="1" x14ac:dyDescent="0.2">
      <c r="B143" s="229"/>
      <c r="C143" s="230"/>
      <c r="D143" s="230"/>
      <c r="E143" s="230"/>
      <c r="F143" s="230"/>
      <c r="G143" s="230"/>
      <c r="H143" s="230"/>
      <c r="I143" s="230"/>
      <c r="J143" s="230"/>
      <c r="K143" s="231"/>
    </row>
    <row r="144" spans="2:11" customFormat="1" ht="18.75" customHeight="1" x14ac:dyDescent="0.2">
      <c r="B144" s="216"/>
      <c r="C144" s="216"/>
      <c r="D144" s="216"/>
      <c r="E144" s="216"/>
      <c r="F144" s="217"/>
      <c r="G144" s="216"/>
      <c r="H144" s="216"/>
      <c r="I144" s="216"/>
      <c r="J144" s="216"/>
      <c r="K144" s="216"/>
    </row>
    <row r="145" spans="2:11" customFormat="1" ht="18.75" customHeight="1" x14ac:dyDescent="0.2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</row>
    <row r="146" spans="2:11" customFormat="1" ht="7.5" customHeight="1" x14ac:dyDescent="0.2">
      <c r="B146" s="192"/>
      <c r="C146" s="193"/>
      <c r="D146" s="193"/>
      <c r="E146" s="193"/>
      <c r="F146" s="193"/>
      <c r="G146" s="193"/>
      <c r="H146" s="193"/>
      <c r="I146" s="193"/>
      <c r="J146" s="193"/>
      <c r="K146" s="194"/>
    </row>
    <row r="147" spans="2:11" customFormat="1" ht="45" customHeight="1" x14ac:dyDescent="0.2">
      <c r="B147" s="195"/>
      <c r="C147" s="286" t="s">
        <v>1532</v>
      </c>
      <c r="D147" s="286"/>
      <c r="E147" s="286"/>
      <c r="F147" s="286"/>
      <c r="G147" s="286"/>
      <c r="H147" s="286"/>
      <c r="I147" s="286"/>
      <c r="J147" s="286"/>
      <c r="K147" s="196"/>
    </row>
    <row r="148" spans="2:11" customFormat="1" ht="17.25" customHeight="1" x14ac:dyDescent="0.2">
      <c r="B148" s="195"/>
      <c r="C148" s="197" t="s">
        <v>1467</v>
      </c>
      <c r="D148" s="197"/>
      <c r="E148" s="197"/>
      <c r="F148" s="197" t="s">
        <v>1468</v>
      </c>
      <c r="G148" s="198"/>
      <c r="H148" s="197" t="s">
        <v>48</v>
      </c>
      <c r="I148" s="197" t="s">
        <v>51</v>
      </c>
      <c r="J148" s="197" t="s">
        <v>1469</v>
      </c>
      <c r="K148" s="196"/>
    </row>
    <row r="149" spans="2:11" customFormat="1" ht="17.25" customHeight="1" x14ac:dyDescent="0.2">
      <c r="B149" s="195"/>
      <c r="C149" s="199" t="s">
        <v>1470</v>
      </c>
      <c r="D149" s="199"/>
      <c r="E149" s="199"/>
      <c r="F149" s="200" t="s">
        <v>1471</v>
      </c>
      <c r="G149" s="201"/>
      <c r="H149" s="199"/>
      <c r="I149" s="199"/>
      <c r="J149" s="199" t="s">
        <v>1472</v>
      </c>
      <c r="K149" s="196"/>
    </row>
    <row r="150" spans="2:11" customFormat="1" ht="5.25" customHeight="1" x14ac:dyDescent="0.2">
      <c r="B150" s="207"/>
      <c r="C150" s="202"/>
      <c r="D150" s="202"/>
      <c r="E150" s="202"/>
      <c r="F150" s="202"/>
      <c r="G150" s="203"/>
      <c r="H150" s="202"/>
      <c r="I150" s="202"/>
      <c r="J150" s="202"/>
      <c r="K150" s="228"/>
    </row>
    <row r="151" spans="2:11" customFormat="1" ht="15" customHeight="1" x14ac:dyDescent="0.2">
      <c r="B151" s="207"/>
      <c r="C151" s="232" t="s">
        <v>1476</v>
      </c>
      <c r="D151" s="184"/>
      <c r="E151" s="184"/>
      <c r="F151" s="233" t="s">
        <v>1473</v>
      </c>
      <c r="G151" s="184"/>
      <c r="H151" s="232" t="s">
        <v>1513</v>
      </c>
      <c r="I151" s="232" t="s">
        <v>1475</v>
      </c>
      <c r="J151" s="232">
        <v>120</v>
      </c>
      <c r="K151" s="228"/>
    </row>
    <row r="152" spans="2:11" customFormat="1" ht="15" customHeight="1" x14ac:dyDescent="0.2">
      <c r="B152" s="207"/>
      <c r="C152" s="232" t="s">
        <v>1522</v>
      </c>
      <c r="D152" s="184"/>
      <c r="E152" s="184"/>
      <c r="F152" s="233" t="s">
        <v>1473</v>
      </c>
      <c r="G152" s="184"/>
      <c r="H152" s="232" t="s">
        <v>1533</v>
      </c>
      <c r="I152" s="232" t="s">
        <v>1475</v>
      </c>
      <c r="J152" s="232" t="s">
        <v>1524</v>
      </c>
      <c r="K152" s="228"/>
    </row>
    <row r="153" spans="2:11" customFormat="1" ht="15" customHeight="1" x14ac:dyDescent="0.2">
      <c r="B153" s="207"/>
      <c r="C153" s="232" t="s">
        <v>1421</v>
      </c>
      <c r="D153" s="184"/>
      <c r="E153" s="184"/>
      <c r="F153" s="233" t="s">
        <v>1473</v>
      </c>
      <c r="G153" s="184"/>
      <c r="H153" s="232" t="s">
        <v>1534</v>
      </c>
      <c r="I153" s="232" t="s">
        <v>1475</v>
      </c>
      <c r="J153" s="232" t="s">
        <v>1524</v>
      </c>
      <c r="K153" s="228"/>
    </row>
    <row r="154" spans="2:11" customFormat="1" ht="15" customHeight="1" x14ac:dyDescent="0.2">
      <c r="B154" s="207"/>
      <c r="C154" s="232" t="s">
        <v>1478</v>
      </c>
      <c r="D154" s="184"/>
      <c r="E154" s="184"/>
      <c r="F154" s="233" t="s">
        <v>1479</v>
      </c>
      <c r="G154" s="184"/>
      <c r="H154" s="232" t="s">
        <v>1513</v>
      </c>
      <c r="I154" s="232" t="s">
        <v>1475</v>
      </c>
      <c r="J154" s="232">
        <v>50</v>
      </c>
      <c r="K154" s="228"/>
    </row>
    <row r="155" spans="2:11" customFormat="1" ht="15" customHeight="1" x14ac:dyDescent="0.2">
      <c r="B155" s="207"/>
      <c r="C155" s="232" t="s">
        <v>1481</v>
      </c>
      <c r="D155" s="184"/>
      <c r="E155" s="184"/>
      <c r="F155" s="233" t="s">
        <v>1473</v>
      </c>
      <c r="G155" s="184"/>
      <c r="H155" s="232" t="s">
        <v>1513</v>
      </c>
      <c r="I155" s="232" t="s">
        <v>1483</v>
      </c>
      <c r="J155" s="232"/>
      <c r="K155" s="228"/>
    </row>
    <row r="156" spans="2:11" customFormat="1" ht="15" customHeight="1" x14ac:dyDescent="0.2">
      <c r="B156" s="207"/>
      <c r="C156" s="232" t="s">
        <v>1492</v>
      </c>
      <c r="D156" s="184"/>
      <c r="E156" s="184"/>
      <c r="F156" s="233" t="s">
        <v>1479</v>
      </c>
      <c r="G156" s="184"/>
      <c r="H156" s="232" t="s">
        <v>1513</v>
      </c>
      <c r="I156" s="232" t="s">
        <v>1475</v>
      </c>
      <c r="J156" s="232">
        <v>50</v>
      </c>
      <c r="K156" s="228"/>
    </row>
    <row r="157" spans="2:11" customFormat="1" ht="15" customHeight="1" x14ac:dyDescent="0.2">
      <c r="B157" s="207"/>
      <c r="C157" s="232" t="s">
        <v>1500</v>
      </c>
      <c r="D157" s="184"/>
      <c r="E157" s="184"/>
      <c r="F157" s="233" t="s">
        <v>1479</v>
      </c>
      <c r="G157" s="184"/>
      <c r="H157" s="232" t="s">
        <v>1513</v>
      </c>
      <c r="I157" s="232" t="s">
        <v>1475</v>
      </c>
      <c r="J157" s="232">
        <v>50</v>
      </c>
      <c r="K157" s="228"/>
    </row>
    <row r="158" spans="2:11" customFormat="1" ht="15" customHeight="1" x14ac:dyDescent="0.2">
      <c r="B158" s="207"/>
      <c r="C158" s="232" t="s">
        <v>1498</v>
      </c>
      <c r="D158" s="184"/>
      <c r="E158" s="184"/>
      <c r="F158" s="233" t="s">
        <v>1479</v>
      </c>
      <c r="G158" s="184"/>
      <c r="H158" s="232" t="s">
        <v>1513</v>
      </c>
      <c r="I158" s="232" t="s">
        <v>1475</v>
      </c>
      <c r="J158" s="232">
        <v>50</v>
      </c>
      <c r="K158" s="228"/>
    </row>
    <row r="159" spans="2:11" customFormat="1" ht="15" customHeight="1" x14ac:dyDescent="0.2">
      <c r="B159" s="207"/>
      <c r="C159" s="232" t="s">
        <v>81</v>
      </c>
      <c r="D159" s="184"/>
      <c r="E159" s="184"/>
      <c r="F159" s="233" t="s">
        <v>1473</v>
      </c>
      <c r="G159" s="184"/>
      <c r="H159" s="232" t="s">
        <v>1535</v>
      </c>
      <c r="I159" s="232" t="s">
        <v>1475</v>
      </c>
      <c r="J159" s="232" t="s">
        <v>1536</v>
      </c>
      <c r="K159" s="228"/>
    </row>
    <row r="160" spans="2:11" customFormat="1" ht="15" customHeight="1" x14ac:dyDescent="0.2">
      <c r="B160" s="207"/>
      <c r="C160" s="232" t="s">
        <v>1537</v>
      </c>
      <c r="D160" s="184"/>
      <c r="E160" s="184"/>
      <c r="F160" s="233" t="s">
        <v>1473</v>
      </c>
      <c r="G160" s="184"/>
      <c r="H160" s="232" t="s">
        <v>1538</v>
      </c>
      <c r="I160" s="232" t="s">
        <v>1508</v>
      </c>
      <c r="J160" s="232"/>
      <c r="K160" s="228"/>
    </row>
    <row r="161" spans="2:11" customFormat="1" ht="15" customHeight="1" x14ac:dyDescent="0.2">
      <c r="B161" s="234"/>
      <c r="C161" s="214"/>
      <c r="D161" s="214"/>
      <c r="E161" s="214"/>
      <c r="F161" s="214"/>
      <c r="G161" s="214"/>
      <c r="H161" s="214"/>
      <c r="I161" s="214"/>
      <c r="J161" s="214"/>
      <c r="K161" s="235"/>
    </row>
    <row r="162" spans="2:11" customFormat="1" ht="18.75" customHeight="1" x14ac:dyDescent="0.2">
      <c r="B162" s="216"/>
      <c r="C162" s="226"/>
      <c r="D162" s="226"/>
      <c r="E162" s="226"/>
      <c r="F162" s="236"/>
      <c r="G162" s="226"/>
      <c r="H162" s="226"/>
      <c r="I162" s="226"/>
      <c r="J162" s="226"/>
      <c r="K162" s="216"/>
    </row>
    <row r="163" spans="2:11" customFormat="1" ht="18.75" customHeight="1" x14ac:dyDescent="0.2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</row>
    <row r="164" spans="2:11" customFormat="1" ht="7.5" customHeight="1" x14ac:dyDescent="0.2">
      <c r="B164" s="173"/>
      <c r="C164" s="174"/>
      <c r="D164" s="174"/>
      <c r="E164" s="174"/>
      <c r="F164" s="174"/>
      <c r="G164" s="174"/>
      <c r="H164" s="174"/>
      <c r="I164" s="174"/>
      <c r="J164" s="174"/>
      <c r="K164" s="175"/>
    </row>
    <row r="165" spans="2:11" customFormat="1" ht="45" customHeight="1" x14ac:dyDescent="0.2">
      <c r="B165" s="176"/>
      <c r="C165" s="287" t="s">
        <v>1539</v>
      </c>
      <c r="D165" s="287"/>
      <c r="E165" s="287"/>
      <c r="F165" s="287"/>
      <c r="G165" s="287"/>
      <c r="H165" s="287"/>
      <c r="I165" s="287"/>
      <c r="J165" s="287"/>
      <c r="K165" s="177"/>
    </row>
    <row r="166" spans="2:11" customFormat="1" ht="17.25" customHeight="1" x14ac:dyDescent="0.2">
      <c r="B166" s="176"/>
      <c r="C166" s="197" t="s">
        <v>1467</v>
      </c>
      <c r="D166" s="197"/>
      <c r="E166" s="197"/>
      <c r="F166" s="197" t="s">
        <v>1468</v>
      </c>
      <c r="G166" s="237"/>
      <c r="H166" s="238" t="s">
        <v>48</v>
      </c>
      <c r="I166" s="238" t="s">
        <v>51</v>
      </c>
      <c r="J166" s="197" t="s">
        <v>1469</v>
      </c>
      <c r="K166" s="177"/>
    </row>
    <row r="167" spans="2:11" customFormat="1" ht="17.25" customHeight="1" x14ac:dyDescent="0.2">
      <c r="B167" s="178"/>
      <c r="C167" s="199" t="s">
        <v>1470</v>
      </c>
      <c r="D167" s="199"/>
      <c r="E167" s="199"/>
      <c r="F167" s="200" t="s">
        <v>1471</v>
      </c>
      <c r="G167" s="239"/>
      <c r="H167" s="240"/>
      <c r="I167" s="240"/>
      <c r="J167" s="199" t="s">
        <v>1472</v>
      </c>
      <c r="K167" s="179"/>
    </row>
    <row r="168" spans="2:11" customFormat="1" ht="5.25" customHeight="1" x14ac:dyDescent="0.2">
      <c r="B168" s="207"/>
      <c r="C168" s="202"/>
      <c r="D168" s="202"/>
      <c r="E168" s="202"/>
      <c r="F168" s="202"/>
      <c r="G168" s="203"/>
      <c r="H168" s="202"/>
      <c r="I168" s="202"/>
      <c r="J168" s="202"/>
      <c r="K168" s="228"/>
    </row>
    <row r="169" spans="2:11" customFormat="1" ht="15" customHeight="1" x14ac:dyDescent="0.2">
      <c r="B169" s="207"/>
      <c r="C169" s="184" t="s">
        <v>1476</v>
      </c>
      <c r="D169" s="184"/>
      <c r="E169" s="184"/>
      <c r="F169" s="205" t="s">
        <v>1473</v>
      </c>
      <c r="G169" s="184"/>
      <c r="H169" s="184" t="s">
        <v>1513</v>
      </c>
      <c r="I169" s="184" t="s">
        <v>1475</v>
      </c>
      <c r="J169" s="184">
        <v>120</v>
      </c>
      <c r="K169" s="228"/>
    </row>
    <row r="170" spans="2:11" customFormat="1" ht="15" customHeight="1" x14ac:dyDescent="0.2">
      <c r="B170" s="207"/>
      <c r="C170" s="184" t="s">
        <v>1522</v>
      </c>
      <c r="D170" s="184"/>
      <c r="E170" s="184"/>
      <c r="F170" s="205" t="s">
        <v>1473</v>
      </c>
      <c r="G170" s="184"/>
      <c r="H170" s="184" t="s">
        <v>1523</v>
      </c>
      <c r="I170" s="184" t="s">
        <v>1475</v>
      </c>
      <c r="J170" s="184" t="s">
        <v>1524</v>
      </c>
      <c r="K170" s="228"/>
    </row>
    <row r="171" spans="2:11" customFormat="1" ht="15" customHeight="1" x14ac:dyDescent="0.2">
      <c r="B171" s="207"/>
      <c r="C171" s="184" t="s">
        <v>1421</v>
      </c>
      <c r="D171" s="184"/>
      <c r="E171" s="184"/>
      <c r="F171" s="205" t="s">
        <v>1473</v>
      </c>
      <c r="G171" s="184"/>
      <c r="H171" s="184" t="s">
        <v>1540</v>
      </c>
      <c r="I171" s="184" t="s">
        <v>1475</v>
      </c>
      <c r="J171" s="184" t="s">
        <v>1524</v>
      </c>
      <c r="K171" s="228"/>
    </row>
    <row r="172" spans="2:11" customFormat="1" ht="15" customHeight="1" x14ac:dyDescent="0.2">
      <c r="B172" s="207"/>
      <c r="C172" s="184" t="s">
        <v>1478</v>
      </c>
      <c r="D172" s="184"/>
      <c r="E172" s="184"/>
      <c r="F172" s="205" t="s">
        <v>1479</v>
      </c>
      <c r="G172" s="184"/>
      <c r="H172" s="184" t="s">
        <v>1540</v>
      </c>
      <c r="I172" s="184" t="s">
        <v>1475</v>
      </c>
      <c r="J172" s="184">
        <v>50</v>
      </c>
      <c r="K172" s="228"/>
    </row>
    <row r="173" spans="2:11" customFormat="1" ht="15" customHeight="1" x14ac:dyDescent="0.2">
      <c r="B173" s="207"/>
      <c r="C173" s="184" t="s">
        <v>1481</v>
      </c>
      <c r="D173" s="184"/>
      <c r="E173" s="184"/>
      <c r="F173" s="205" t="s">
        <v>1473</v>
      </c>
      <c r="G173" s="184"/>
      <c r="H173" s="184" t="s">
        <v>1540</v>
      </c>
      <c r="I173" s="184" t="s">
        <v>1483</v>
      </c>
      <c r="J173" s="184"/>
      <c r="K173" s="228"/>
    </row>
    <row r="174" spans="2:11" customFormat="1" ht="15" customHeight="1" x14ac:dyDescent="0.2">
      <c r="B174" s="207"/>
      <c r="C174" s="184" t="s">
        <v>1492</v>
      </c>
      <c r="D174" s="184"/>
      <c r="E174" s="184"/>
      <c r="F174" s="205" t="s">
        <v>1479</v>
      </c>
      <c r="G174" s="184"/>
      <c r="H174" s="184" t="s">
        <v>1540</v>
      </c>
      <c r="I174" s="184" t="s">
        <v>1475</v>
      </c>
      <c r="J174" s="184">
        <v>50</v>
      </c>
      <c r="K174" s="228"/>
    </row>
    <row r="175" spans="2:11" customFormat="1" ht="15" customHeight="1" x14ac:dyDescent="0.2">
      <c r="B175" s="207"/>
      <c r="C175" s="184" t="s">
        <v>1500</v>
      </c>
      <c r="D175" s="184"/>
      <c r="E175" s="184"/>
      <c r="F175" s="205" t="s">
        <v>1479</v>
      </c>
      <c r="G175" s="184"/>
      <c r="H175" s="184" t="s">
        <v>1540</v>
      </c>
      <c r="I175" s="184" t="s">
        <v>1475</v>
      </c>
      <c r="J175" s="184">
        <v>50</v>
      </c>
      <c r="K175" s="228"/>
    </row>
    <row r="176" spans="2:11" customFormat="1" ht="15" customHeight="1" x14ac:dyDescent="0.2">
      <c r="B176" s="207"/>
      <c r="C176" s="184" t="s">
        <v>1498</v>
      </c>
      <c r="D176" s="184"/>
      <c r="E176" s="184"/>
      <c r="F176" s="205" t="s">
        <v>1479</v>
      </c>
      <c r="G176" s="184"/>
      <c r="H176" s="184" t="s">
        <v>1540</v>
      </c>
      <c r="I176" s="184" t="s">
        <v>1475</v>
      </c>
      <c r="J176" s="184">
        <v>50</v>
      </c>
      <c r="K176" s="228"/>
    </row>
    <row r="177" spans="2:11" customFormat="1" ht="15" customHeight="1" x14ac:dyDescent="0.2">
      <c r="B177" s="207"/>
      <c r="C177" s="184" t="s">
        <v>112</v>
      </c>
      <c r="D177" s="184"/>
      <c r="E177" s="184"/>
      <c r="F177" s="205" t="s">
        <v>1473</v>
      </c>
      <c r="G177" s="184"/>
      <c r="H177" s="184" t="s">
        <v>1541</v>
      </c>
      <c r="I177" s="184" t="s">
        <v>1542</v>
      </c>
      <c r="J177" s="184"/>
      <c r="K177" s="228"/>
    </row>
    <row r="178" spans="2:11" customFormat="1" ht="15" customHeight="1" x14ac:dyDescent="0.2">
      <c r="B178" s="207"/>
      <c r="C178" s="184" t="s">
        <v>51</v>
      </c>
      <c r="D178" s="184"/>
      <c r="E178" s="184"/>
      <c r="F178" s="205" t="s">
        <v>1473</v>
      </c>
      <c r="G178" s="184"/>
      <c r="H178" s="184" t="s">
        <v>1543</v>
      </c>
      <c r="I178" s="184" t="s">
        <v>1544</v>
      </c>
      <c r="J178" s="184">
        <v>1</v>
      </c>
      <c r="K178" s="228"/>
    </row>
    <row r="179" spans="2:11" customFormat="1" ht="15" customHeight="1" x14ac:dyDescent="0.2">
      <c r="B179" s="207"/>
      <c r="C179" s="184" t="s">
        <v>47</v>
      </c>
      <c r="D179" s="184"/>
      <c r="E179" s="184"/>
      <c r="F179" s="205" t="s">
        <v>1473</v>
      </c>
      <c r="G179" s="184"/>
      <c r="H179" s="184" t="s">
        <v>1545</v>
      </c>
      <c r="I179" s="184" t="s">
        <v>1475</v>
      </c>
      <c r="J179" s="184">
        <v>20</v>
      </c>
      <c r="K179" s="228"/>
    </row>
    <row r="180" spans="2:11" customFormat="1" ht="15" customHeight="1" x14ac:dyDescent="0.2">
      <c r="B180" s="207"/>
      <c r="C180" s="184" t="s">
        <v>48</v>
      </c>
      <c r="D180" s="184"/>
      <c r="E180" s="184"/>
      <c r="F180" s="205" t="s">
        <v>1473</v>
      </c>
      <c r="G180" s="184"/>
      <c r="H180" s="184" t="s">
        <v>1546</v>
      </c>
      <c r="I180" s="184" t="s">
        <v>1475</v>
      </c>
      <c r="J180" s="184">
        <v>255</v>
      </c>
      <c r="K180" s="228"/>
    </row>
    <row r="181" spans="2:11" customFormat="1" ht="15" customHeight="1" x14ac:dyDescent="0.2">
      <c r="B181" s="207"/>
      <c r="C181" s="184" t="s">
        <v>113</v>
      </c>
      <c r="D181" s="184"/>
      <c r="E181" s="184"/>
      <c r="F181" s="205" t="s">
        <v>1473</v>
      </c>
      <c r="G181" s="184"/>
      <c r="H181" s="184" t="s">
        <v>1437</v>
      </c>
      <c r="I181" s="184" t="s">
        <v>1475</v>
      </c>
      <c r="J181" s="184">
        <v>10</v>
      </c>
      <c r="K181" s="228"/>
    </row>
    <row r="182" spans="2:11" customFormat="1" ht="15" customHeight="1" x14ac:dyDescent="0.2">
      <c r="B182" s="207"/>
      <c r="C182" s="184" t="s">
        <v>114</v>
      </c>
      <c r="D182" s="184"/>
      <c r="E182" s="184"/>
      <c r="F182" s="205" t="s">
        <v>1473</v>
      </c>
      <c r="G182" s="184"/>
      <c r="H182" s="184" t="s">
        <v>1547</v>
      </c>
      <c r="I182" s="184" t="s">
        <v>1508</v>
      </c>
      <c r="J182" s="184"/>
      <c r="K182" s="228"/>
    </row>
    <row r="183" spans="2:11" customFormat="1" ht="15" customHeight="1" x14ac:dyDescent="0.2">
      <c r="B183" s="207"/>
      <c r="C183" s="184" t="s">
        <v>1548</v>
      </c>
      <c r="D183" s="184"/>
      <c r="E183" s="184"/>
      <c r="F183" s="205" t="s">
        <v>1473</v>
      </c>
      <c r="G183" s="184"/>
      <c r="H183" s="184" t="s">
        <v>1549</v>
      </c>
      <c r="I183" s="184" t="s">
        <v>1508</v>
      </c>
      <c r="J183" s="184"/>
      <c r="K183" s="228"/>
    </row>
    <row r="184" spans="2:11" customFormat="1" ht="15" customHeight="1" x14ac:dyDescent="0.2">
      <c r="B184" s="207"/>
      <c r="C184" s="184" t="s">
        <v>1537</v>
      </c>
      <c r="D184" s="184"/>
      <c r="E184" s="184"/>
      <c r="F184" s="205" t="s">
        <v>1473</v>
      </c>
      <c r="G184" s="184"/>
      <c r="H184" s="184" t="s">
        <v>1550</v>
      </c>
      <c r="I184" s="184" t="s">
        <v>1508</v>
      </c>
      <c r="J184" s="184"/>
      <c r="K184" s="228"/>
    </row>
    <row r="185" spans="2:11" customFormat="1" ht="15" customHeight="1" x14ac:dyDescent="0.2">
      <c r="B185" s="207"/>
      <c r="C185" s="184" t="s">
        <v>116</v>
      </c>
      <c r="D185" s="184"/>
      <c r="E185" s="184"/>
      <c r="F185" s="205" t="s">
        <v>1479</v>
      </c>
      <c r="G185" s="184"/>
      <c r="H185" s="184" t="s">
        <v>1551</v>
      </c>
      <c r="I185" s="184" t="s">
        <v>1475</v>
      </c>
      <c r="J185" s="184">
        <v>50</v>
      </c>
      <c r="K185" s="228"/>
    </row>
    <row r="186" spans="2:11" customFormat="1" ht="15" customHeight="1" x14ac:dyDescent="0.2">
      <c r="B186" s="207"/>
      <c r="C186" s="184" t="s">
        <v>1552</v>
      </c>
      <c r="D186" s="184"/>
      <c r="E186" s="184"/>
      <c r="F186" s="205" t="s">
        <v>1479</v>
      </c>
      <c r="G186" s="184"/>
      <c r="H186" s="184" t="s">
        <v>1553</v>
      </c>
      <c r="I186" s="184" t="s">
        <v>1554</v>
      </c>
      <c r="J186" s="184"/>
      <c r="K186" s="228"/>
    </row>
    <row r="187" spans="2:11" customFormat="1" ht="15" customHeight="1" x14ac:dyDescent="0.2">
      <c r="B187" s="207"/>
      <c r="C187" s="184" t="s">
        <v>1555</v>
      </c>
      <c r="D187" s="184"/>
      <c r="E187" s="184"/>
      <c r="F187" s="205" t="s">
        <v>1479</v>
      </c>
      <c r="G187" s="184"/>
      <c r="H187" s="184" t="s">
        <v>1556</v>
      </c>
      <c r="I187" s="184" t="s">
        <v>1554</v>
      </c>
      <c r="J187" s="184"/>
      <c r="K187" s="228"/>
    </row>
    <row r="188" spans="2:11" customFormat="1" ht="15" customHeight="1" x14ac:dyDescent="0.2">
      <c r="B188" s="207"/>
      <c r="C188" s="184" t="s">
        <v>1557</v>
      </c>
      <c r="D188" s="184"/>
      <c r="E188" s="184"/>
      <c r="F188" s="205" t="s">
        <v>1479</v>
      </c>
      <c r="G188" s="184"/>
      <c r="H188" s="184" t="s">
        <v>1558</v>
      </c>
      <c r="I188" s="184" t="s">
        <v>1554</v>
      </c>
      <c r="J188" s="184"/>
      <c r="K188" s="228"/>
    </row>
    <row r="189" spans="2:11" customFormat="1" ht="15" customHeight="1" x14ac:dyDescent="0.2">
      <c r="B189" s="207"/>
      <c r="C189" s="241" t="s">
        <v>1559</v>
      </c>
      <c r="D189" s="184"/>
      <c r="E189" s="184"/>
      <c r="F189" s="205" t="s">
        <v>1479</v>
      </c>
      <c r="G189" s="184"/>
      <c r="H189" s="184" t="s">
        <v>1560</v>
      </c>
      <c r="I189" s="184" t="s">
        <v>1561</v>
      </c>
      <c r="J189" s="242" t="s">
        <v>1562</v>
      </c>
      <c r="K189" s="228"/>
    </row>
    <row r="190" spans="2:11" customFormat="1" ht="15" customHeight="1" x14ac:dyDescent="0.2">
      <c r="B190" s="207"/>
      <c r="C190" s="241" t="s">
        <v>36</v>
      </c>
      <c r="D190" s="184"/>
      <c r="E190" s="184"/>
      <c r="F190" s="205" t="s">
        <v>1473</v>
      </c>
      <c r="G190" s="184"/>
      <c r="H190" s="181" t="s">
        <v>1563</v>
      </c>
      <c r="I190" s="184" t="s">
        <v>1564</v>
      </c>
      <c r="J190" s="184"/>
      <c r="K190" s="228"/>
    </row>
    <row r="191" spans="2:11" customFormat="1" ht="15" customHeight="1" x14ac:dyDescent="0.2">
      <c r="B191" s="207"/>
      <c r="C191" s="241" t="s">
        <v>1565</v>
      </c>
      <c r="D191" s="184"/>
      <c r="E191" s="184"/>
      <c r="F191" s="205" t="s">
        <v>1473</v>
      </c>
      <c r="G191" s="184"/>
      <c r="H191" s="184" t="s">
        <v>1566</v>
      </c>
      <c r="I191" s="184" t="s">
        <v>1508</v>
      </c>
      <c r="J191" s="184"/>
      <c r="K191" s="228"/>
    </row>
    <row r="192" spans="2:11" customFormat="1" ht="15" customHeight="1" x14ac:dyDescent="0.2">
      <c r="B192" s="207"/>
      <c r="C192" s="241" t="s">
        <v>1567</v>
      </c>
      <c r="D192" s="184"/>
      <c r="E192" s="184"/>
      <c r="F192" s="205" t="s">
        <v>1473</v>
      </c>
      <c r="G192" s="184"/>
      <c r="H192" s="184" t="s">
        <v>1568</v>
      </c>
      <c r="I192" s="184" t="s">
        <v>1508</v>
      </c>
      <c r="J192" s="184"/>
      <c r="K192" s="228"/>
    </row>
    <row r="193" spans="2:11" customFormat="1" ht="15" customHeight="1" x14ac:dyDescent="0.2">
      <c r="B193" s="207"/>
      <c r="C193" s="241" t="s">
        <v>1569</v>
      </c>
      <c r="D193" s="184"/>
      <c r="E193" s="184"/>
      <c r="F193" s="205" t="s">
        <v>1479</v>
      </c>
      <c r="G193" s="184"/>
      <c r="H193" s="184" t="s">
        <v>1570</v>
      </c>
      <c r="I193" s="184" t="s">
        <v>1508</v>
      </c>
      <c r="J193" s="184"/>
      <c r="K193" s="228"/>
    </row>
    <row r="194" spans="2:11" customFormat="1" ht="15" customHeight="1" x14ac:dyDescent="0.2">
      <c r="B194" s="234"/>
      <c r="C194" s="243"/>
      <c r="D194" s="214"/>
      <c r="E194" s="214"/>
      <c r="F194" s="214"/>
      <c r="G194" s="214"/>
      <c r="H194" s="214"/>
      <c r="I194" s="214"/>
      <c r="J194" s="214"/>
      <c r="K194" s="235"/>
    </row>
    <row r="195" spans="2:11" customFormat="1" ht="18.75" customHeight="1" x14ac:dyDescent="0.2">
      <c r="B195" s="216"/>
      <c r="C195" s="226"/>
      <c r="D195" s="226"/>
      <c r="E195" s="226"/>
      <c r="F195" s="236"/>
      <c r="G195" s="226"/>
      <c r="H195" s="226"/>
      <c r="I195" s="226"/>
      <c r="J195" s="226"/>
      <c r="K195" s="216"/>
    </row>
    <row r="196" spans="2:11" customFormat="1" ht="18.75" customHeight="1" x14ac:dyDescent="0.2">
      <c r="B196" s="216"/>
      <c r="C196" s="226"/>
      <c r="D196" s="226"/>
      <c r="E196" s="226"/>
      <c r="F196" s="236"/>
      <c r="G196" s="226"/>
      <c r="H196" s="226"/>
      <c r="I196" s="226"/>
      <c r="J196" s="226"/>
      <c r="K196" s="216"/>
    </row>
    <row r="197" spans="2:11" customFormat="1" ht="18.75" customHeight="1" x14ac:dyDescent="0.2"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</row>
    <row r="198" spans="2:11" customFormat="1" ht="13.5" x14ac:dyDescent="0.2">
      <c r="B198" s="173"/>
      <c r="C198" s="174"/>
      <c r="D198" s="174"/>
      <c r="E198" s="174"/>
      <c r="F198" s="174"/>
      <c r="G198" s="174"/>
      <c r="H198" s="174"/>
      <c r="I198" s="174"/>
      <c r="J198" s="174"/>
      <c r="K198" s="175"/>
    </row>
    <row r="199" spans="2:11" customFormat="1" ht="21" x14ac:dyDescent="0.2">
      <c r="B199" s="176"/>
      <c r="C199" s="287" t="s">
        <v>1571</v>
      </c>
      <c r="D199" s="287"/>
      <c r="E199" s="287"/>
      <c r="F199" s="287"/>
      <c r="G199" s="287"/>
      <c r="H199" s="287"/>
      <c r="I199" s="287"/>
      <c r="J199" s="287"/>
      <c r="K199" s="177"/>
    </row>
    <row r="200" spans="2:11" customFormat="1" ht="25.5" customHeight="1" x14ac:dyDescent="0.3">
      <c r="B200" s="176"/>
      <c r="C200" s="244" t="s">
        <v>1572</v>
      </c>
      <c r="D200" s="244"/>
      <c r="E200" s="244"/>
      <c r="F200" s="244" t="s">
        <v>1573</v>
      </c>
      <c r="G200" s="245"/>
      <c r="H200" s="288" t="s">
        <v>1574</v>
      </c>
      <c r="I200" s="288"/>
      <c r="J200" s="288"/>
      <c r="K200" s="177"/>
    </row>
    <row r="201" spans="2:11" customFormat="1" ht="5.25" customHeight="1" x14ac:dyDescent="0.2">
      <c r="B201" s="207"/>
      <c r="C201" s="202"/>
      <c r="D201" s="202"/>
      <c r="E201" s="202"/>
      <c r="F201" s="202"/>
      <c r="G201" s="226"/>
      <c r="H201" s="202"/>
      <c r="I201" s="202"/>
      <c r="J201" s="202"/>
      <c r="K201" s="228"/>
    </row>
    <row r="202" spans="2:11" customFormat="1" ht="15" customHeight="1" x14ac:dyDescent="0.2">
      <c r="B202" s="207"/>
      <c r="C202" s="184" t="s">
        <v>1564</v>
      </c>
      <c r="D202" s="184"/>
      <c r="E202" s="184"/>
      <c r="F202" s="205" t="s">
        <v>37</v>
      </c>
      <c r="G202" s="184"/>
      <c r="H202" s="289" t="s">
        <v>1575</v>
      </c>
      <c r="I202" s="289"/>
      <c r="J202" s="289"/>
      <c r="K202" s="228"/>
    </row>
    <row r="203" spans="2:11" customFormat="1" ht="15" customHeight="1" x14ac:dyDescent="0.2">
      <c r="B203" s="207"/>
      <c r="C203" s="184"/>
      <c r="D203" s="184"/>
      <c r="E203" s="184"/>
      <c r="F203" s="205" t="s">
        <v>38</v>
      </c>
      <c r="G203" s="184"/>
      <c r="H203" s="289" t="s">
        <v>1576</v>
      </c>
      <c r="I203" s="289"/>
      <c r="J203" s="289"/>
      <c r="K203" s="228"/>
    </row>
    <row r="204" spans="2:11" customFormat="1" ht="15" customHeight="1" x14ac:dyDescent="0.2">
      <c r="B204" s="207"/>
      <c r="C204" s="184"/>
      <c r="D204" s="184"/>
      <c r="E204" s="184"/>
      <c r="F204" s="205" t="s">
        <v>41</v>
      </c>
      <c r="G204" s="184"/>
      <c r="H204" s="289" t="s">
        <v>1577</v>
      </c>
      <c r="I204" s="289"/>
      <c r="J204" s="289"/>
      <c r="K204" s="228"/>
    </row>
    <row r="205" spans="2:11" customFormat="1" ht="15" customHeight="1" x14ac:dyDescent="0.2">
      <c r="B205" s="207"/>
      <c r="C205" s="184"/>
      <c r="D205" s="184"/>
      <c r="E205" s="184"/>
      <c r="F205" s="205" t="s">
        <v>39</v>
      </c>
      <c r="G205" s="184"/>
      <c r="H205" s="289" t="s">
        <v>1578</v>
      </c>
      <c r="I205" s="289"/>
      <c r="J205" s="289"/>
      <c r="K205" s="228"/>
    </row>
    <row r="206" spans="2:11" customFormat="1" ht="15" customHeight="1" x14ac:dyDescent="0.2">
      <c r="B206" s="207"/>
      <c r="C206" s="184"/>
      <c r="D206" s="184"/>
      <c r="E206" s="184"/>
      <c r="F206" s="205" t="s">
        <v>40</v>
      </c>
      <c r="G206" s="184"/>
      <c r="H206" s="289" t="s">
        <v>1579</v>
      </c>
      <c r="I206" s="289"/>
      <c r="J206" s="289"/>
      <c r="K206" s="228"/>
    </row>
    <row r="207" spans="2:11" customFormat="1" ht="15" customHeight="1" x14ac:dyDescent="0.2">
      <c r="B207" s="207"/>
      <c r="C207" s="184"/>
      <c r="D207" s="184"/>
      <c r="E207" s="184"/>
      <c r="F207" s="205"/>
      <c r="G207" s="184"/>
      <c r="H207" s="184"/>
      <c r="I207" s="184"/>
      <c r="J207" s="184"/>
      <c r="K207" s="228"/>
    </row>
    <row r="208" spans="2:11" customFormat="1" ht="15" customHeight="1" x14ac:dyDescent="0.2">
      <c r="B208" s="207"/>
      <c r="C208" s="184" t="s">
        <v>1520</v>
      </c>
      <c r="D208" s="184"/>
      <c r="E208" s="184"/>
      <c r="F208" s="205" t="s">
        <v>73</v>
      </c>
      <c r="G208" s="184"/>
      <c r="H208" s="289" t="s">
        <v>1580</v>
      </c>
      <c r="I208" s="289"/>
      <c r="J208" s="289"/>
      <c r="K208" s="228"/>
    </row>
    <row r="209" spans="2:11" customFormat="1" ht="15" customHeight="1" x14ac:dyDescent="0.2">
      <c r="B209" s="207"/>
      <c r="C209" s="184"/>
      <c r="D209" s="184"/>
      <c r="E209" s="184"/>
      <c r="F209" s="205" t="s">
        <v>1415</v>
      </c>
      <c r="G209" s="184"/>
      <c r="H209" s="289" t="s">
        <v>1416</v>
      </c>
      <c r="I209" s="289"/>
      <c r="J209" s="289"/>
      <c r="K209" s="228"/>
    </row>
    <row r="210" spans="2:11" customFormat="1" ht="15" customHeight="1" x14ac:dyDescent="0.2">
      <c r="B210" s="207"/>
      <c r="C210" s="184"/>
      <c r="D210" s="184"/>
      <c r="E210" s="184"/>
      <c r="F210" s="205" t="s">
        <v>1413</v>
      </c>
      <c r="G210" s="184"/>
      <c r="H210" s="289" t="s">
        <v>1581</v>
      </c>
      <c r="I210" s="289"/>
      <c r="J210" s="289"/>
      <c r="K210" s="228"/>
    </row>
    <row r="211" spans="2:11" customFormat="1" ht="15" customHeight="1" x14ac:dyDescent="0.2">
      <c r="B211" s="246"/>
      <c r="C211" s="184"/>
      <c r="D211" s="184"/>
      <c r="E211" s="184"/>
      <c r="F211" s="205" t="s">
        <v>1417</v>
      </c>
      <c r="G211" s="241"/>
      <c r="H211" s="290" t="s">
        <v>1418</v>
      </c>
      <c r="I211" s="290"/>
      <c r="J211" s="290"/>
      <c r="K211" s="247"/>
    </row>
    <row r="212" spans="2:11" customFormat="1" ht="15" customHeight="1" x14ac:dyDescent="0.2">
      <c r="B212" s="246"/>
      <c r="C212" s="184"/>
      <c r="D212" s="184"/>
      <c r="E212" s="184"/>
      <c r="F212" s="205" t="s">
        <v>1419</v>
      </c>
      <c r="G212" s="241"/>
      <c r="H212" s="290" t="s">
        <v>1396</v>
      </c>
      <c r="I212" s="290"/>
      <c r="J212" s="290"/>
      <c r="K212" s="247"/>
    </row>
    <row r="213" spans="2:11" customFormat="1" ht="15" customHeight="1" x14ac:dyDescent="0.2">
      <c r="B213" s="246"/>
      <c r="C213" s="184"/>
      <c r="D213" s="184"/>
      <c r="E213" s="184"/>
      <c r="F213" s="205"/>
      <c r="G213" s="241"/>
      <c r="H213" s="232"/>
      <c r="I213" s="232"/>
      <c r="J213" s="232"/>
      <c r="K213" s="247"/>
    </row>
    <row r="214" spans="2:11" customFormat="1" ht="15" customHeight="1" x14ac:dyDescent="0.2">
      <c r="B214" s="246"/>
      <c r="C214" s="184" t="s">
        <v>1544</v>
      </c>
      <c r="D214" s="184"/>
      <c r="E214" s="184"/>
      <c r="F214" s="205">
        <v>1</v>
      </c>
      <c r="G214" s="241"/>
      <c r="H214" s="290" t="s">
        <v>1582</v>
      </c>
      <c r="I214" s="290"/>
      <c r="J214" s="290"/>
      <c r="K214" s="247"/>
    </row>
    <row r="215" spans="2:11" customFormat="1" ht="15" customHeight="1" x14ac:dyDescent="0.2">
      <c r="B215" s="246"/>
      <c r="C215" s="184"/>
      <c r="D215" s="184"/>
      <c r="E215" s="184"/>
      <c r="F215" s="205">
        <v>2</v>
      </c>
      <c r="G215" s="241"/>
      <c r="H215" s="290" t="s">
        <v>1583</v>
      </c>
      <c r="I215" s="290"/>
      <c r="J215" s="290"/>
      <c r="K215" s="247"/>
    </row>
    <row r="216" spans="2:11" customFormat="1" ht="15" customHeight="1" x14ac:dyDescent="0.2">
      <c r="B216" s="246"/>
      <c r="C216" s="184"/>
      <c r="D216" s="184"/>
      <c r="E216" s="184"/>
      <c r="F216" s="205">
        <v>3</v>
      </c>
      <c r="G216" s="241"/>
      <c r="H216" s="290" t="s">
        <v>1584</v>
      </c>
      <c r="I216" s="290"/>
      <c r="J216" s="290"/>
      <c r="K216" s="247"/>
    </row>
    <row r="217" spans="2:11" customFormat="1" ht="15" customHeight="1" x14ac:dyDescent="0.2">
      <c r="B217" s="246"/>
      <c r="C217" s="184"/>
      <c r="D217" s="184"/>
      <c r="E217" s="184"/>
      <c r="F217" s="205">
        <v>4</v>
      </c>
      <c r="G217" s="241"/>
      <c r="H217" s="290" t="s">
        <v>1585</v>
      </c>
      <c r="I217" s="290"/>
      <c r="J217" s="290"/>
      <c r="K217" s="247"/>
    </row>
    <row r="218" spans="2:11" customFormat="1" ht="12.75" customHeight="1" x14ac:dyDescent="0.2">
      <c r="B218" s="248"/>
      <c r="C218" s="249"/>
      <c r="D218" s="249"/>
      <c r="E218" s="249"/>
      <c r="F218" s="249"/>
      <c r="G218" s="249"/>
      <c r="H218" s="249"/>
      <c r="I218" s="249"/>
      <c r="J218" s="249"/>
      <c r="K218" s="25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Stavební část ordinací</vt:lpstr>
      <vt:lpstr>Pokyny pro vyplnění</vt:lpstr>
      <vt:lpstr>'01 - Stavební část ordinací'!Názvy_tisku</vt:lpstr>
      <vt:lpstr>'Rekapitulace stavby'!Názvy_tisku</vt:lpstr>
      <vt:lpstr>'01 - Stavební část ordinací'!Oblast_tisku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DESKTOP-473U3HR\Michal</dc:creator>
  <cp:lastModifiedBy>Michal</cp:lastModifiedBy>
  <dcterms:created xsi:type="dcterms:W3CDTF">2023-01-31T07:29:23Z</dcterms:created>
  <dcterms:modified xsi:type="dcterms:W3CDTF">2023-02-14T21:04:19Z</dcterms:modified>
</cp:coreProperties>
</file>