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ichal\Desktop\webovky\"/>
    </mc:Choice>
  </mc:AlternateContent>
  <xr:revisionPtr revIDLastSave="0" documentId="13_ncr:1_{A25FA06A-EE1C-4C9C-BC67-B2234CBEA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1 - Lesní cesta" sheetId="2" r:id="rId2"/>
    <sheet name="02 - Sanace pláně" sheetId="3" r:id="rId3"/>
    <sheet name="Pokyny pro vyplnění" sheetId="4" r:id="rId4"/>
  </sheets>
  <definedNames>
    <definedName name="_xlnm._FilterDatabase" localSheetId="1" hidden="1">'01 - Lesní cesta'!$C$89:$K$194</definedName>
    <definedName name="_xlnm._FilterDatabase" localSheetId="2" hidden="1">'02 - Sanace pláně'!$C$81:$K$94</definedName>
    <definedName name="_xlnm.Print_Titles" localSheetId="1">'01 - Lesní cesta'!$89:$89</definedName>
    <definedName name="_xlnm.Print_Titles" localSheetId="2">'02 - Sanace pláně'!$81:$81</definedName>
    <definedName name="_xlnm.Print_Titles" localSheetId="0">'Rekapitulace stavby'!$52:$52</definedName>
    <definedName name="_xlnm.Print_Area" localSheetId="1">'01 - Lesní cesta'!$C$4:$J$39,'01 - Lesní cesta'!$C$45:$J$71,'01 - Lesní cesta'!$C$77:$K$194</definedName>
    <definedName name="_xlnm.Print_Area" localSheetId="2">'02 - Sanace pláně'!$C$4:$J$39,'02 - Sanace pláně'!$C$45:$J$63,'02 - Sanace pláně'!$C$69:$K$94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91029" iterateDelta="1E-4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93" i="3"/>
  <c r="BH93" i="3"/>
  <c r="BG93" i="3"/>
  <c r="BF93" i="3"/>
  <c r="T93" i="3"/>
  <c r="T92" i="3"/>
  <c r="R93" i="3"/>
  <c r="R92" i="3" s="1"/>
  <c r="P93" i="3"/>
  <c r="P92" i="3"/>
  <c r="BI90" i="3"/>
  <c r="BH90" i="3"/>
  <c r="BG90" i="3"/>
  <c r="BF90" i="3"/>
  <c r="T90" i="3"/>
  <c r="R90" i="3"/>
  <c r="P90" i="3"/>
  <c r="BI88" i="3"/>
  <c r="BH88" i="3"/>
  <c r="BG88" i="3"/>
  <c r="BF88" i="3"/>
  <c r="T88" i="3"/>
  <c r="R88" i="3"/>
  <c r="P88" i="3"/>
  <c r="BI85" i="3"/>
  <c r="BH85" i="3"/>
  <c r="BG85" i="3"/>
  <c r="BF85" i="3"/>
  <c r="T85" i="3"/>
  <c r="R85" i="3"/>
  <c r="P85" i="3"/>
  <c r="F79" i="3"/>
  <c r="J78" i="3"/>
  <c r="F78" i="3"/>
  <c r="F76" i="3"/>
  <c r="E74" i="3"/>
  <c r="F55" i="3"/>
  <c r="J54" i="3"/>
  <c r="F54" i="3"/>
  <c r="F52" i="3"/>
  <c r="E50" i="3"/>
  <c r="J24" i="3"/>
  <c r="J55" i="3"/>
  <c r="J23" i="3"/>
  <c r="J12" i="3"/>
  <c r="J76" i="3" s="1"/>
  <c r="E7" i="3"/>
  <c r="E48" i="3"/>
  <c r="J37" i="2"/>
  <c r="J36" i="2"/>
  <c r="AY55" i="1"/>
  <c r="J35" i="2"/>
  <c r="AX55" i="1"/>
  <c r="BI193" i="2"/>
  <c r="BH193" i="2"/>
  <c r="BG193" i="2"/>
  <c r="BF193" i="2"/>
  <c r="T193" i="2"/>
  <c r="T192" i="2"/>
  <c r="R193" i="2"/>
  <c r="R192" i="2" s="1"/>
  <c r="P193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T178" i="2" s="1"/>
  <c r="R179" i="2"/>
  <c r="R178" i="2"/>
  <c r="P179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27" i="2"/>
  <c r="BH127" i="2"/>
  <c r="BG127" i="2"/>
  <c r="BF127" i="2"/>
  <c r="T127" i="2"/>
  <c r="R127" i="2"/>
  <c r="P127" i="2"/>
  <c r="BI123" i="2"/>
  <c r="BH123" i="2"/>
  <c r="BG123" i="2"/>
  <c r="BF123" i="2"/>
  <c r="T123" i="2"/>
  <c r="R123" i="2"/>
  <c r="P123" i="2"/>
  <c r="BI119" i="2"/>
  <c r="BH119" i="2"/>
  <c r="BG119" i="2"/>
  <c r="BF119" i="2"/>
  <c r="T119" i="2"/>
  <c r="R119" i="2"/>
  <c r="P119" i="2"/>
  <c r="BI117" i="2"/>
  <c r="BH117" i="2"/>
  <c r="BG117" i="2"/>
  <c r="BF117" i="2"/>
  <c r="T117" i="2"/>
  <c r="R117" i="2"/>
  <c r="P117" i="2"/>
  <c r="BI114" i="2"/>
  <c r="BH114" i="2"/>
  <c r="BG114" i="2"/>
  <c r="BF114" i="2"/>
  <c r="T114" i="2"/>
  <c r="R114" i="2"/>
  <c r="P114" i="2"/>
  <c r="BI111" i="2"/>
  <c r="BH111" i="2"/>
  <c r="BG111" i="2"/>
  <c r="BF111" i="2"/>
  <c r="T111" i="2"/>
  <c r="R111" i="2"/>
  <c r="P111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4" i="2"/>
  <c r="BH104" i="2"/>
  <c r="BG104" i="2"/>
  <c r="BF104" i="2"/>
  <c r="T104" i="2"/>
  <c r="R104" i="2"/>
  <c r="P104" i="2"/>
  <c r="BI101" i="2"/>
  <c r="BH101" i="2"/>
  <c r="BG101" i="2"/>
  <c r="BF101" i="2"/>
  <c r="T101" i="2"/>
  <c r="R101" i="2"/>
  <c r="P101" i="2"/>
  <c r="BI99" i="2"/>
  <c r="BH99" i="2"/>
  <c r="BG99" i="2"/>
  <c r="BF99" i="2"/>
  <c r="T99" i="2"/>
  <c r="R99" i="2"/>
  <c r="P99" i="2"/>
  <c r="BI97" i="2"/>
  <c r="BH97" i="2"/>
  <c r="BG97" i="2"/>
  <c r="BF97" i="2"/>
  <c r="T97" i="2"/>
  <c r="R97" i="2"/>
  <c r="P97" i="2"/>
  <c r="BI93" i="2"/>
  <c r="BH93" i="2"/>
  <c r="BG93" i="2"/>
  <c r="BF93" i="2"/>
  <c r="T93" i="2"/>
  <c r="R93" i="2"/>
  <c r="P93" i="2"/>
  <c r="F87" i="2"/>
  <c r="J86" i="2"/>
  <c r="F86" i="2"/>
  <c r="F84" i="2"/>
  <c r="E82" i="2"/>
  <c r="F55" i="2"/>
  <c r="J54" i="2"/>
  <c r="F54" i="2"/>
  <c r="F52" i="2"/>
  <c r="E50" i="2"/>
  <c r="J24" i="2"/>
  <c r="J87" i="2"/>
  <c r="J23" i="2"/>
  <c r="J12" i="2"/>
  <c r="J52" i="2" s="1"/>
  <c r="E7" i="2"/>
  <c r="E80" i="2"/>
  <c r="L50" i="1"/>
  <c r="AM50" i="1"/>
  <c r="AM49" i="1"/>
  <c r="L49" i="1"/>
  <c r="AM47" i="1"/>
  <c r="L47" i="1"/>
  <c r="L45" i="1"/>
  <c r="L44" i="1"/>
  <c r="BK162" i="2"/>
  <c r="BK167" i="2"/>
  <c r="J188" i="2"/>
  <c r="BK119" i="2"/>
  <c r="BK174" i="2"/>
  <c r="BK117" i="2"/>
  <c r="J99" i="2"/>
  <c r="J127" i="2"/>
  <c r="BK176" i="2"/>
  <c r="BK170" i="2"/>
  <c r="J148" i="2"/>
  <c r="J101" i="2"/>
  <c r="BK134" i="2"/>
  <c r="J93" i="3"/>
  <c r="J185" i="2"/>
  <c r="J162" i="2"/>
  <c r="J119" i="2"/>
  <c r="BK165" i="2"/>
  <c r="BK160" i="2"/>
  <c r="BK185" i="2"/>
  <c r="J144" i="2"/>
  <c r="BK154" i="2"/>
  <c r="J174" i="2"/>
  <c r="J169" i="2"/>
  <c r="BK156" i="2"/>
  <c r="J117" i="2"/>
  <c r="J88" i="3"/>
  <c r="BK152" i="2"/>
  <c r="BK172" i="2"/>
  <c r="J139" i="2"/>
  <c r="BK88" i="3"/>
  <c r="J104" i="2"/>
  <c r="J134" i="2"/>
  <c r="J154" i="2"/>
  <c r="J146" i="2"/>
  <c r="BK85" i="3"/>
  <c r="J176" i="2"/>
  <c r="BK144" i="2"/>
  <c r="J108" i="2"/>
  <c r="J97" i="2"/>
  <c r="J93" i="2"/>
  <c r="J193" i="2"/>
  <c r="BK188" i="2"/>
  <c r="BK177" i="2"/>
  <c r="BK107" i="2"/>
  <c r="J107" i="2"/>
  <c r="BK114" i="2"/>
  <c r="J123" i="2"/>
  <c r="J152" i="2"/>
  <c r="J172" i="2"/>
  <c r="J165" i="2"/>
  <c r="BK146" i="2"/>
  <c r="J167" i="2"/>
  <c r="J111" i="2"/>
  <c r="BK90" i="3"/>
  <c r="BK127" i="2"/>
  <c r="BK111" i="2"/>
  <c r="BK150" i="2"/>
  <c r="J85" i="3"/>
  <c r="J158" i="2"/>
  <c r="J156" i="2"/>
  <c r="BK169" i="2"/>
  <c r="BK93" i="3"/>
  <c r="BK193" i="2"/>
  <c r="J177" i="2"/>
  <c r="J160" i="2"/>
  <c r="J179" i="2"/>
  <c r="J137" i="2"/>
  <c r="BK137" i="2"/>
  <c r="BK183" i="2"/>
  <c r="J170" i="2"/>
  <c r="J90" i="3"/>
  <c r="BK123" i="2"/>
  <c r="BK101" i="2"/>
  <c r="AS54" i="1"/>
  <c r="BK148" i="2"/>
  <c r="BK139" i="2"/>
  <c r="J190" i="2"/>
  <c r="J150" i="2"/>
  <c r="BK158" i="2"/>
  <c r="BK93" i="2"/>
  <c r="BK104" i="2"/>
  <c r="BK179" i="2"/>
  <c r="BK99" i="2"/>
  <c r="BK97" i="2"/>
  <c r="BK190" i="2"/>
  <c r="BK108" i="2"/>
  <c r="J183" i="2"/>
  <c r="J114" i="2"/>
  <c r="R92" i="2" l="1"/>
  <c r="R110" i="2"/>
  <c r="R126" i="2"/>
  <c r="R143" i="2"/>
  <c r="R164" i="2"/>
  <c r="R182" i="2"/>
  <c r="P187" i="2"/>
  <c r="T92" i="2"/>
  <c r="P110" i="2"/>
  <c r="P126" i="2"/>
  <c r="BK143" i="2"/>
  <c r="J143" i="2" s="1"/>
  <c r="J64" i="2" s="1"/>
  <c r="P164" i="2"/>
  <c r="P182" i="2"/>
  <c r="P181" i="2" s="1"/>
  <c r="R187" i="2"/>
  <c r="P84" i="3"/>
  <c r="P83" i="3" s="1"/>
  <c r="P82" i="3" s="1"/>
  <c r="AU56" i="1" s="1"/>
  <c r="T84" i="3"/>
  <c r="T83" i="3" s="1"/>
  <c r="T82" i="3" s="1"/>
  <c r="P92" i="2"/>
  <c r="T110" i="2"/>
  <c r="T126" i="2"/>
  <c r="T143" i="2"/>
  <c r="T164" i="2"/>
  <c r="T182" i="2"/>
  <c r="T187" i="2"/>
  <c r="BK84" i="3"/>
  <c r="J84" i="3"/>
  <c r="J61" i="3" s="1"/>
  <c r="R84" i="3"/>
  <c r="R83" i="3"/>
  <c r="R82" i="3" s="1"/>
  <c r="BK92" i="2"/>
  <c r="J92" i="2" s="1"/>
  <c r="J61" i="2" s="1"/>
  <c r="BK110" i="2"/>
  <c r="J110" i="2" s="1"/>
  <c r="J62" i="2" s="1"/>
  <c r="BK126" i="2"/>
  <c r="J126" i="2"/>
  <c r="J63" i="2" s="1"/>
  <c r="P143" i="2"/>
  <c r="BK164" i="2"/>
  <c r="J164" i="2" s="1"/>
  <c r="J65" i="2" s="1"/>
  <c r="BK182" i="2"/>
  <c r="J182" i="2" s="1"/>
  <c r="J68" i="2" s="1"/>
  <c r="BK187" i="2"/>
  <c r="J187" i="2" s="1"/>
  <c r="J69" i="2" s="1"/>
  <c r="BK192" i="2"/>
  <c r="J192" i="2" s="1"/>
  <c r="J70" i="2" s="1"/>
  <c r="BK92" i="3"/>
  <c r="J92" i="3" s="1"/>
  <c r="J62" i="3" s="1"/>
  <c r="BK178" i="2"/>
  <c r="J178" i="2" s="1"/>
  <c r="J66" i="2" s="1"/>
  <c r="E72" i="3"/>
  <c r="J79" i="3"/>
  <c r="BE93" i="3"/>
  <c r="BE90" i="3"/>
  <c r="BE88" i="3"/>
  <c r="J52" i="3"/>
  <c r="BE85" i="3"/>
  <c r="E48" i="2"/>
  <c r="BE93" i="2"/>
  <c r="BE144" i="2"/>
  <c r="BE152" i="2"/>
  <c r="BE160" i="2"/>
  <c r="BE174" i="2"/>
  <c r="BE177" i="2"/>
  <c r="J55" i="2"/>
  <c r="BE107" i="2"/>
  <c r="BE114" i="2"/>
  <c r="BE134" i="2"/>
  <c r="BE148" i="2"/>
  <c r="BE158" i="2"/>
  <c r="BE185" i="2"/>
  <c r="J84" i="2"/>
  <c r="BE97" i="2"/>
  <c r="BE117" i="2"/>
  <c r="BE123" i="2"/>
  <c r="BE137" i="2"/>
  <c r="BE139" i="2"/>
  <c r="BE165" i="2"/>
  <c r="BE170" i="2"/>
  <c r="BE176" i="2"/>
  <c r="BE179" i="2"/>
  <c r="BE101" i="2"/>
  <c r="BE154" i="2"/>
  <c r="BE172" i="2"/>
  <c r="BE99" i="2"/>
  <c r="BE111" i="2"/>
  <c r="BE150" i="2"/>
  <c r="BE156" i="2"/>
  <c r="BE162" i="2"/>
  <c r="BE169" i="2"/>
  <c r="BE188" i="2"/>
  <c r="BE190" i="2"/>
  <c r="BE193" i="2"/>
  <c r="BE104" i="2"/>
  <c r="BE108" i="2"/>
  <c r="BE119" i="2"/>
  <c r="BE127" i="2"/>
  <c r="BE146" i="2"/>
  <c r="BE167" i="2"/>
  <c r="BE183" i="2"/>
  <c r="F36" i="3"/>
  <c r="BC56" i="1" s="1"/>
  <c r="J34" i="2"/>
  <c r="AW55" i="1" s="1"/>
  <c r="F36" i="2"/>
  <c r="BC55" i="1" s="1"/>
  <c r="F37" i="2"/>
  <c r="BD55" i="1" s="1"/>
  <c r="J34" i="3"/>
  <c r="AW56" i="1" s="1"/>
  <c r="F35" i="2"/>
  <c r="BB55" i="1" s="1"/>
  <c r="F37" i="3"/>
  <c r="BD56" i="1" s="1"/>
  <c r="F34" i="2"/>
  <c r="BA55" i="1" s="1"/>
  <c r="F34" i="3"/>
  <c r="BA56" i="1" s="1"/>
  <c r="F35" i="3"/>
  <c r="BB56" i="1" s="1"/>
  <c r="BK91" i="2" l="1"/>
  <c r="J91" i="2" s="1"/>
  <c r="J60" i="2" s="1"/>
  <c r="T181" i="2"/>
  <c r="R181" i="2"/>
  <c r="P91" i="2"/>
  <c r="P90" i="2"/>
  <c r="AU55" i="1"/>
  <c r="AU54" i="1" s="1"/>
  <c r="T91" i="2"/>
  <c r="T90" i="2"/>
  <c r="R91" i="2"/>
  <c r="R90" i="2" s="1"/>
  <c r="BK83" i="3"/>
  <c r="J83" i="3" s="1"/>
  <c r="J60" i="3" s="1"/>
  <c r="BK181" i="2"/>
  <c r="J181" i="2"/>
  <c r="J67" i="2" s="1"/>
  <c r="BD54" i="1"/>
  <c r="W33" i="1" s="1"/>
  <c r="BA54" i="1"/>
  <c r="AW54" i="1" s="1"/>
  <c r="AK30" i="1" s="1"/>
  <c r="J33" i="3"/>
  <c r="AV56" i="1" s="1"/>
  <c r="AT56" i="1" s="1"/>
  <c r="F33" i="3"/>
  <c r="AZ56" i="1" s="1"/>
  <c r="BC54" i="1"/>
  <c r="AY54" i="1" s="1"/>
  <c r="J33" i="2"/>
  <c r="AV55" i="1" s="1"/>
  <c r="AT55" i="1" s="1"/>
  <c r="F33" i="2"/>
  <c r="AZ55" i="1" s="1"/>
  <c r="BB54" i="1"/>
  <c r="AX54" i="1" s="1"/>
  <c r="BK82" i="3" l="1"/>
  <c r="J82" i="3" s="1"/>
  <c r="J59" i="3" s="1"/>
  <c r="BK90" i="2"/>
  <c r="J90" i="2" s="1"/>
  <c r="J30" i="2" s="1"/>
  <c r="AG55" i="1" s="1"/>
  <c r="W31" i="1"/>
  <c r="W30" i="1"/>
  <c r="W32" i="1"/>
  <c r="AZ54" i="1"/>
  <c r="W29" i="1" s="1"/>
  <c r="J39" i="2" l="1"/>
  <c r="J59" i="2"/>
  <c r="AN55" i="1"/>
  <c r="J30" i="3"/>
  <c r="AG56" i="1" s="1"/>
  <c r="AG54" i="1" s="1"/>
  <c r="AK26" i="1" s="1"/>
  <c r="AV54" i="1"/>
  <c r="AK29" i="1" s="1"/>
  <c r="AK35" i="1" l="1"/>
  <c r="J39" i="3"/>
  <c r="AN56" i="1"/>
  <c r="AT54" i="1"/>
  <c r="AN54" i="1" s="1"/>
</calcChain>
</file>

<file path=xl/sharedStrings.xml><?xml version="1.0" encoding="utf-8"?>
<sst xmlns="http://schemas.openxmlformats.org/spreadsheetml/2006/main" count="1926" uniqueCount="551">
  <si>
    <t>Export Komplet</t>
  </si>
  <si>
    <t>VZ</t>
  </si>
  <si>
    <t>2.0</t>
  </si>
  <si>
    <t>ZAMOK</t>
  </si>
  <si>
    <t>False</t>
  </si>
  <si>
    <t>{d34da3ca-1f05-4a09-a8cd-ae580e3f6eef}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</si>
  <si>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</si>
  <si>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</si>
  <si>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</si>
  <si>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</si>
  <si>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</si>
  <si>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</si>
  <si>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</si>
  <si>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</t>
  </si>
  <si>
    <t>Stavba:</t>
  </si>
  <si>
    <t>Lesní cesta nad silnicí Jindřichovice</t>
  </si>
  <si>
    <t>KSO:</t>
  </si>
  <si>
    <t/>
  </si>
  <si>
    <t>CC-CZ:</t>
  </si>
  <si>
    <t>Místo:</t>
  </si>
  <si>
    <t xml:space="preserve"> </t>
  </si>
  <si>
    <t>Datum:</t>
  </si>
  <si>
    <t>12. 1. 2023</t>
  </si>
  <si>
    <t>Zadavatel:</t>
  </si>
  <si>
    <t>IČ:</t>
  </si>
  <si>
    <t>Lesy České Republiky, s.p.</t>
  </si>
  <si>
    <t>DIČ:</t>
  </si>
  <si>
    <t>Zhotovitel:</t>
  </si>
  <si>
    <t>dle VŘ</t>
  </si>
  <si>
    <t>Projektant:</t>
  </si>
  <si>
    <t>Ing. Jiří Oboznenko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</si>
  <si>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</si>
  <si>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</si>
  <si>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</si>
  <si>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</si>
  <si>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</si>
  <si>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</si>
  <si>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</si>
  <si>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</si>
  <si>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</si>
  <si>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</si>
  <si>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</si>
  <si>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</si>
  <si>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</si>
  <si>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</si>
  <si>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</si>
  <si>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</si>
  <si>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</si>
  <si>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</si>
  <si>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</si>
  <si>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</si>
  <si>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</si>
  <si>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</si>
  <si>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</si>
  <si>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</si>
  <si>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</si>
  <si>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</si>
  <si>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</si>
  <si>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</si>
  <si>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</si>
  <si>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</si>
  <si>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</si>
  <si>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</si>
  <si>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</si>
  <si>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</si>
  <si>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</si>
  <si>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</si>
  <si>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</si>
  <si>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</si>
  <si>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</si>
  <si>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</si>
  <si>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</si>
  <si>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</si>
  <si>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</si>
  <si>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</si>
  <si>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Lesní cesta</t>
  </si>
  <si>
    <t>STA</t>
  </si>
  <si>
    <t>1</t>
  </si>
  <si>
    <t>{7dfa66ab-d5cd-4b55-9108-076d620b6793}</t>
  </si>
  <si>
    <t>2</t>
  </si>
  <si>
    <t>02</t>
  </si>
  <si>
    <t>Sanace pláně</t>
  </si>
  <si>
    <t>{34b91bbb-81bd-477f-b335-bce283f65407}</t>
  </si>
  <si>
    <t>KRYCÍ LIST SOUPISU PRACÍ</t>
  </si>
  <si>
    <t>Objekt:</t>
  </si>
  <si>
    <t>01 - Lesní cesta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</si>
  <si>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</si>
  <si>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</si>
  <si>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</si>
  <si>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</si>
  <si>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</si>
  <si>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</si>
  <si>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</si>
  <si>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</si>
  <si>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</si>
  <si>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</si>
  <si>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</si>
  <si>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</si>
  <si>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</si>
  <si>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</si>
  <si>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</si>
  <si>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</si>
  <si>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</si>
  <si>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</si>
  <si>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</si>
  <si>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</si>
  <si>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</si>
  <si>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</si>
  <si>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</si>
  <si>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</si>
  <si>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</si>
  <si>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</si>
  <si>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</si>
  <si>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</si>
  <si>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</si>
  <si>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</si>
  <si>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</si>
  <si>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</si>
  <si>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</si>
  <si>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122151102</t>
  </si>
  <si>
    <t>Odkopávky a prokopávky nezapažené strojně v hornině třídy těžitelnosti I skupiny 1 a 2 přes 20 do 50 m3</t>
  </si>
  <si>
    <t>m3</t>
  </si>
  <si>
    <t>CS ÚRS 2023 01</t>
  </si>
  <si>
    <t>4</t>
  </si>
  <si>
    <t>-1429259554</t>
  </si>
  <si>
    <t>Online PSC</t>
  </si>
  <si>
    <t>https://podminky.urs.cz/item/CS_URS_2023_01/122151102</t>
  </si>
  <si>
    <t>VV</t>
  </si>
  <si>
    <t>Odstranění nánosů hlinité vrstvy na kamenivu</t>
  </si>
  <si>
    <t>352*0,1</t>
  </si>
  <si>
    <t>122151103</t>
  </si>
  <si>
    <t>Odkopávky a prokopávky nezapažené strojně v hornině třídy těžitelnosti I skupiny 1 a 2 přes 50 do 100 m3</t>
  </si>
  <si>
    <t>2099244437</t>
  </si>
  <si>
    <t>https://podminky.urs.cz/item/CS_URS_2023_01/122151103</t>
  </si>
  <si>
    <t>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</si>
  <si>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</si>
  <si>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</si>
  <si>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-140616275</t>
  </si>
  <si>
    <t>https://podminky.urs.cz/item/CS_URS_2023_01/162351103</t>
  </si>
  <si>
    <t>171151103</t>
  </si>
  <si>
    <t>Uložení sypanin do násypů strojně s rozprostřením sypaniny ve vrstvách a s hrubým urovnáním zhutněných z hornin soudržných jakékoliv třídy těžitelnosti</t>
  </si>
  <si>
    <t>1398334886</t>
  </si>
  <si>
    <t>https://podminky.urs.cz/item/CS_URS_2023_01/171151103</t>
  </si>
  <si>
    <t>35,2+85-25</t>
  </si>
  <si>
    <t>5</t>
  </si>
  <si>
    <t>181951112</t>
  </si>
  <si>
    <t>Úprava pláně vyrovnáním výškových rozdílů strojně v hornině třídy těžitelnosti I, skupiny 1 až 3 se zhutněním</t>
  </si>
  <si>
    <t>m2</t>
  </si>
  <si>
    <t>1033511455</t>
  </si>
  <si>
    <t>https://podminky.urs.cz/item/CS_URS_2023_01/181951112</t>
  </si>
  <si>
    <t>311+352+153+105</t>
  </si>
  <si>
    <t>6</t>
  </si>
  <si>
    <t>001-x1</t>
  </si>
  <si>
    <t>Třídění výkopku na kamenivo a zeminu</t>
  </si>
  <si>
    <t>-1896285336</t>
  </si>
  <si>
    <t>7</t>
  </si>
  <si>
    <t>113108441</t>
  </si>
  <si>
    <t>Rozrytí vrstvy krytu nebo podkladu z kameniva bez zhutnění, bez vyrovnání rozrytého materiálu, pro jakékoliv tloušťky bez živičného pojiva</t>
  </si>
  <si>
    <t>1886191799</t>
  </si>
  <si>
    <t>https://podminky.urs.cz/item/CS_URS_2023_01/113108441</t>
  </si>
  <si>
    <t>Zakládání</t>
  </si>
  <si>
    <t>8</t>
  </si>
  <si>
    <t>212532111</t>
  </si>
  <si>
    <t>Lože pro trativody z kameniva hrubého drceného</t>
  </si>
  <si>
    <t>761230430</t>
  </si>
  <si>
    <t>https://podminky.urs.cz/item/CS_URS_2023_01/212532111</t>
  </si>
  <si>
    <t>8*0,4*0,15</t>
  </si>
  <si>
    <t>9</t>
  </si>
  <si>
    <t>211971110</t>
  </si>
  <si>
    <t>Zřízení opláštění výplně z geotextilie odvodňovacích žeber nebo trativodů v rýze nebo zářezu se stěnami šikmými o sklonu do 1:2</t>
  </si>
  <si>
    <t>-1621653239</t>
  </si>
  <si>
    <t>https://podminky.urs.cz/item/CS_URS_2023_01/211971110</t>
  </si>
  <si>
    <t>8*0,4</t>
  </si>
  <si>
    <t>10</t>
  </si>
  <si>
    <t>M</t>
  </si>
  <si>
    <t>69311068</t>
  </si>
  <si>
    <t>geotextilie netkaná separační, ochranná, filtrační, drenážní PP 300g/m2</t>
  </si>
  <si>
    <t>-1657091189</t>
  </si>
  <si>
    <t>3,2*1,15 'Přepočtené koeficientem množství</t>
  </si>
  <si>
    <t>11</t>
  </si>
  <si>
    <t>212755214</t>
  </si>
  <si>
    <t>Trativody bez lože z drenážních trubek plastových flexibilních D 100 mm</t>
  </si>
  <si>
    <t>m</t>
  </si>
  <si>
    <t>-1007231881</t>
  </si>
  <si>
    <t>https://podminky.urs.cz/item/CS_URS_2023_01/212755214</t>
  </si>
  <si>
    <t>Kolem propustku</t>
  </si>
  <si>
    <t>12</t>
  </si>
  <si>
    <t>211531111</t>
  </si>
  <si>
    <t>Výplň kamenivem do rýh odvodňovacích žeber nebo trativodů bez zhutnění, s úpravou povrchu výplně kamenivem hrubým drceným frakce 16 až 63 mm</t>
  </si>
  <si>
    <t>1408928826</t>
  </si>
  <si>
    <t>https://podminky.urs.cz/item/CS_URS_2023_01/211531111</t>
  </si>
  <si>
    <t>8*0,4*0,3</t>
  </si>
  <si>
    <t>Vodorovné konstrukce</t>
  </si>
  <si>
    <t>13</t>
  </si>
  <si>
    <t>452311131</t>
  </si>
  <si>
    <t>Podkladní a zajišťovací konstrukce z betonu prostého v otevřeném výkopu bez zvýšených nároků na prostředí desky pod potrubí, stoky a drobné objekty z betonu tř. C 12/15</t>
  </si>
  <si>
    <t>-71712705</t>
  </si>
  <si>
    <t>https://podminky.urs.cz/item/CS_URS_2023_01/452311131</t>
  </si>
  <si>
    <t>Lože pro potrubí trubního propustku</t>
  </si>
  <si>
    <t>8*0,16</t>
  </si>
  <si>
    <t>Lože pod čela propustku</t>
  </si>
  <si>
    <t>(4,2*1,7)*0,2</t>
  </si>
  <si>
    <t>Součet</t>
  </si>
  <si>
    <t>14</t>
  </si>
  <si>
    <t>462511161</t>
  </si>
  <si>
    <t>Zához z lomového kamene neupraveného provedený ze břehu nebo z lešení, do sucha nebo do vody tříděného, hmotnost jednotlivých kamenů do 80 kg bez výplně mezer</t>
  </si>
  <si>
    <t>-267720334</t>
  </si>
  <si>
    <t>https://podminky.urs.cz/item/CS_URS_2023_01/462511161</t>
  </si>
  <si>
    <t>90*0,1</t>
  </si>
  <si>
    <t>462511169</t>
  </si>
  <si>
    <t>Zához z lomového kamene neupraveného provedený ze břehu nebo z lešení, do sucha nebo do vody tříděného, hmotnost jednotlivých kamenů do 80 kg Příplatek k cenám za urovnání líce záhozu</t>
  </si>
  <si>
    <t>1502814936</t>
  </si>
  <si>
    <t>https://podminky.urs.cz/item/CS_URS_2023_01/462511169</t>
  </si>
  <si>
    <t>16</t>
  </si>
  <si>
    <t>465515523</t>
  </si>
  <si>
    <t>Dlažba z hrubých kopáků vodorovná nebo plocha ve sklonu do 1:1 do malty MC 10, s vyplněním spár maltou MC 10 s vyspárováním nebo se zatřením spár maltou MCS v ploše přes 20 m2, tl. 300 mm</t>
  </si>
  <si>
    <t>237422035</t>
  </si>
  <si>
    <t>https://podminky.urs.cz/item/CS_URS_2023_01/465515523</t>
  </si>
  <si>
    <t>Průlehy</t>
  </si>
  <si>
    <t>55</t>
  </si>
  <si>
    <t>Komunikace pozemní</t>
  </si>
  <si>
    <t>17</t>
  </si>
  <si>
    <t>564761113</t>
  </si>
  <si>
    <t>Podklad nebo kryt z kameniva hrubého drceného vel. 32-63 mm s rozprostřením a zhutněním plochy přes 100 m2, po zhutnění tl. 220 mm</t>
  </si>
  <si>
    <t>-1567027085</t>
  </si>
  <si>
    <t>https://podminky.urs.cz/item/CS_URS_2023_01/564761113</t>
  </si>
  <si>
    <t>18</t>
  </si>
  <si>
    <t>564851114</t>
  </si>
  <si>
    <t>Podklad ze štěrkodrti ŠD s rozprostřením a zhutněním plochy přes 100 m2, po zhutnění tl. 180 mm</t>
  </si>
  <si>
    <t>1763874781</t>
  </si>
  <si>
    <t>https://podminky.urs.cz/item/CS_URS_2023_01/564851114</t>
  </si>
  <si>
    <t>19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</si>
  <si>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</si>
  <si>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</si>
  <si>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1259638578</t>
  </si>
  <si>
    <t>https://podminky.urs.cz/item/CS_URS_2023_01/566201111</t>
  </si>
  <si>
    <t>20</t>
  </si>
  <si>
    <t>573111115</t>
  </si>
  <si>
    <t>Postřik infiltrační PI z asfaltu silničního s posypem kamenivem, v množství 2,50 kg/m2</t>
  </si>
  <si>
    <t>76758059</t>
  </si>
  <si>
    <t>https://podminky.urs.cz/item/CS_URS_2023_01/573111115</t>
  </si>
  <si>
    <t>565135121</t>
  </si>
  <si>
    <t>Asfaltový beton vrstva podkladní ACP 16 (obalované kamenivo střednězrnné - OKS) s rozprostřením a zhutněním v pruhu šířky přes 3 m, po zhutnění tl. 50 mm</t>
  </si>
  <si>
    <t>706253225</t>
  </si>
  <si>
    <t>https://podminky.urs.cz/item/CS_URS_2023_01/565135121</t>
  </si>
  <si>
    <t>22</t>
  </si>
  <si>
    <t>573211112</t>
  </si>
  <si>
    <t>Postřik spojovací PS bez posypu kamenivem z asfaltu silničního, v množství 0,70 kg/m2</t>
  </si>
  <si>
    <t>926791732</t>
  </si>
  <si>
    <t>https://podminky.urs.cz/item/CS_URS_2023_01/573211112</t>
  </si>
  <si>
    <t>23</t>
  </si>
  <si>
    <t>577145121</t>
  </si>
  <si>
    <t>Asfaltový beton vrstva obrusná ACO 16 (ABH) s rozprostřením a zhutněním z nemodifikovaného asfaltu v pruhu šířky přes 3 m, po zhutnění tl. 50 mm</t>
  </si>
  <si>
    <t>955874830</t>
  </si>
  <si>
    <t>https://podminky.urs.cz/item/CS_URS_2023_01/577145121</t>
  </si>
  <si>
    <t>24</t>
  </si>
  <si>
    <t>597161111</t>
  </si>
  <si>
    <t>Rigol dlážděný do lože z betonu prostého tl. 100 mm, s vyplněním a zatřením spár cementovou maltou z lomového kamene tl. do 250 mm</t>
  </si>
  <si>
    <t>-228949944</t>
  </si>
  <si>
    <t>https://podminky.urs.cz/item/CS_URS_2023_01/597161111</t>
  </si>
  <si>
    <t>25</t>
  </si>
  <si>
    <t>597361121</t>
  </si>
  <si>
    <t>Svodnice vody ocelová šířky 120 mm, kotvená do betonu</t>
  </si>
  <si>
    <t>487796727</t>
  </si>
  <si>
    <t>https://podminky.urs.cz/item/CS_URS_2023_01/597361121</t>
  </si>
  <si>
    <t>26</t>
  </si>
  <si>
    <t>569903311</t>
  </si>
  <si>
    <t>Zřízení zemních krajnic z hornin jakékoliv třídy se zhutněním</t>
  </si>
  <si>
    <t>1658555407</t>
  </si>
  <si>
    <t>https://podminky.urs.cz/item/CS_URS_2023_01/569903311</t>
  </si>
  <si>
    <t>Ostatní konstrukce a práce, bourání</t>
  </si>
  <si>
    <t>27</t>
  </si>
  <si>
    <t>919441221/R</t>
  </si>
  <si>
    <t>Čelo propustku včetně římsy ze zdiva z kamenných kopáků, pro propustek z trub DN 600 až 800 mm</t>
  </si>
  <si>
    <t>kus</t>
  </si>
  <si>
    <t>1237304143</t>
  </si>
  <si>
    <t>https://podminky.urs.cz/item/CS_URS_2023_01/919441221/R</t>
  </si>
  <si>
    <t>28</t>
  </si>
  <si>
    <t>919551114</t>
  </si>
  <si>
    <t>Zřízení propustku z trub plastových polyetylenových rýhovaných se spojkami nebo s hrdlem DN 600 mm</t>
  </si>
  <si>
    <t>514663303</t>
  </si>
  <si>
    <t>https://podminky.urs.cz/item/CS_URS_2023_01/919551114</t>
  </si>
  <si>
    <t>29</t>
  </si>
  <si>
    <t>28614490</t>
  </si>
  <si>
    <t>trubka kanalizační PP korugovaná pro velké průměry DN 600x6000mm SN16</t>
  </si>
  <si>
    <t>-2028862886</t>
  </si>
  <si>
    <t>30</t>
  </si>
  <si>
    <t>919535561/R</t>
  </si>
  <si>
    <t>Obetonování trubního propustku betonem železovým se zvýšenými nároky na prostředí tř. C 30/37</t>
  </si>
  <si>
    <t>327898716</t>
  </si>
  <si>
    <t>8*0,85</t>
  </si>
  <si>
    <t>31</t>
  </si>
  <si>
    <t>009-x1</t>
  </si>
  <si>
    <t>D+M+PH Výztuž pro obetonování trubního propustku ze sítí KARI</t>
  </si>
  <si>
    <t>t</t>
  </si>
  <si>
    <t>-1006952821</t>
  </si>
  <si>
    <t>((((0,57+0,62+0,57+0,62+0,92)*8)*7,9)*1,3)/1000</t>
  </si>
  <si>
    <t>32</t>
  </si>
  <si>
    <t>935113212</t>
  </si>
  <si>
    <t>Osazení odvodňovacího žlabu s krycím roštem betonového šířky přes 200 mm</t>
  </si>
  <si>
    <t>-1904533180</t>
  </si>
  <si>
    <t>https://podminky.urs.cz/item/CS_URS_2023_01/935113212</t>
  </si>
  <si>
    <t>33</t>
  </si>
  <si>
    <t>009-x2</t>
  </si>
  <si>
    <t>žlab betonový 400x400mm s krycím roštem D400</t>
  </si>
  <si>
    <t>1354370445</t>
  </si>
  <si>
    <t>34</t>
  </si>
  <si>
    <t>D+M+PH Lesní závora otočná, uzamykatelná dl. 5m vč.. zemních prací a základových konstrukcí</t>
  </si>
  <si>
    <t>205941427</t>
  </si>
  <si>
    <t>998</t>
  </si>
  <si>
    <t>Přesun hmot</t>
  </si>
  <si>
    <t>35</t>
  </si>
  <si>
    <t>998225111</t>
  </si>
  <si>
    <t>Přesun hmot pro komunikace s krytem z kameniva, monolitickým betonovým nebo živičným dopravní vzdálenost do 200 m jakékoliv délky objektu</t>
  </si>
  <si>
    <t>-463003233</t>
  </si>
  <si>
    <t>https://podminky.urs.cz/item/CS_URS_2023_01/998225111</t>
  </si>
  <si>
    <t>VRN</t>
  </si>
  <si>
    <t>Vedlejší rozpočtové náklady</t>
  </si>
  <si>
    <t>VRN1</t>
  </si>
  <si>
    <t>Průzkumné, geodetické a projektové práce</t>
  </si>
  <si>
    <t>36</t>
  </si>
  <si>
    <t>012002000</t>
  </si>
  <si>
    <t>Geodetické práce</t>
  </si>
  <si>
    <t>…</t>
  </si>
  <si>
    <t>1024</t>
  </si>
  <si>
    <t>1205573040</t>
  </si>
  <si>
    <t>https://podminky.urs.cz/item/CS_URS_2023_01/012002000</t>
  </si>
  <si>
    <t>37</t>
  </si>
  <si>
    <t>013254000</t>
  </si>
  <si>
    <t>Dokumentace skutečného provedení stavby</t>
  </si>
  <si>
    <t>-686577438</t>
  </si>
  <si>
    <t>https://podminky.urs.cz/item/CS_URS_2023_01/013254000</t>
  </si>
  <si>
    <t>VRN3</t>
  </si>
  <si>
    <t>Zařízení staveniště</t>
  </si>
  <si>
    <t>38</t>
  </si>
  <si>
    <t>030001000</t>
  </si>
  <si>
    <t>-1312100870</t>
  </si>
  <si>
    <t>https://podminky.urs.cz/item/CS_URS_2023_01/030001000</t>
  </si>
  <si>
    <t>39</t>
  </si>
  <si>
    <t>034303000</t>
  </si>
  <si>
    <t>Dopravní značení na staveništi</t>
  </si>
  <si>
    <t>1776154211</t>
  </si>
  <si>
    <t>https://podminky.urs.cz/item/CS_URS_2023_01/034303000</t>
  </si>
  <si>
    <t>VRN4</t>
  </si>
  <si>
    <t>Inženýrská činnost</t>
  </si>
  <si>
    <t>40</t>
  </si>
  <si>
    <t>043154000</t>
  </si>
  <si>
    <t>Zkoušky hutnicí</t>
  </si>
  <si>
    <t>1514668463</t>
  </si>
  <si>
    <t>https://podminky.urs.cz/item/CS_URS_2023_01/043154000</t>
  </si>
  <si>
    <t>02 - Sanace pláně</t>
  </si>
  <si>
    <t xml:space="preserve">REZERVA PRO PŘÍPAD NEÚNOSNÉHO PODLOŽÍ, BUDE PROVÁDĚNO POUZE SE SOUHLASEM TDI </t>
  </si>
  <si>
    <t>122251104</t>
  </si>
  <si>
    <t>Odkopávky a prokopávky nezapažené strojně v hornině třídy těžitelnosti I skupiny 3 přes 100 do 500 m3</t>
  </si>
  <si>
    <t>-1106212121</t>
  </si>
  <si>
    <t>https://podminky.urs.cz/item/CS_URS_2023_01/122251104</t>
  </si>
  <si>
    <t>311*0,5</t>
  </si>
  <si>
    <t>-1257874570</t>
  </si>
  <si>
    <t>1178380967</t>
  </si>
  <si>
    <t>564871116/R</t>
  </si>
  <si>
    <t>Podklad ze štěrkodrti ŠD s rozprostřením a zhutněním plochy přes 100 m2, po zhutnění tl. 300 mm</t>
  </si>
  <si>
    <t>-626744526</t>
  </si>
  <si>
    <t>https://podminky.urs.cz/item/CS_URS_2023_01/564871116/R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</si>
  <si>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</si>
  <si>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</si>
  <si>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</si>
  <si>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</si>
  <si>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  <charset val="238"/>
      </rPr>
      <t xml:space="preserve">Rekapitulace stavby </t>
    </r>
    <r>
      <rPr>
        <sz val="8"/>
        <rFont val="Arial CE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</si>
  <si>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  <charset val="238"/>
      </rPr>
      <t>Rekapitulace stavby</t>
    </r>
    <r>
      <rPr>
        <sz val="8"/>
        <rFont val="Arial CE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</si>
  <si>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</si>
  <si>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</si>
  <si>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  <charset val="238"/>
      </rPr>
      <t>Rekapitulace objektů stavby a soupisů prací</t>
    </r>
    <r>
      <rPr>
        <sz val="8"/>
        <rFont val="Arial CE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</si>
  <si>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</si>
  <si>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</si>
  <si>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</si>
  <si>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</si>
  <si>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</si>
  <si>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</si>
  <si>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</si>
  <si>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</si>
  <si>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</si>
  <si>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</si>
  <si>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</si>
  <si>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</si>
  <si>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</si>
  <si>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  <charset val="238"/>
      </rPr>
      <t xml:space="preserve">Soupis prací </t>
    </r>
    <r>
      <rPr>
        <sz val="8"/>
        <rFont val="Arial CE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</si>
  <si>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</si>
  <si>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  <charset val="238"/>
      </rPr>
      <t>Krycí list soupisu</t>
    </r>
    <r>
      <rPr>
        <sz val="8"/>
        <rFont val="Arial CE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</si>
  <si>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</si>
  <si>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  <charset val="238"/>
      </rPr>
      <t>Rekapitulace členění soupisu prací</t>
    </r>
    <r>
      <rPr>
        <sz val="8"/>
        <rFont val="Arial CE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</si>
  <si>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</si>
  <si>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  <charset val="238"/>
      </rPr>
      <t xml:space="preserve">Soupis prací </t>
    </r>
    <r>
      <rPr>
        <sz val="8"/>
        <rFont val="Arial CE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</si>
  <si>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</si>
  <si>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</si>
  <si>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</si>
  <si>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</si>
  <si>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</si>
  <si>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</si>
  <si>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</si>
  <si>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</si>
  <si>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</si>
  <si>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</si>
  <si>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</si>
  <si>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</si>
  <si>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</si>
  <si>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</si>
  <si>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</si>
  <si>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</si>
  <si>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</si>
  <si>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</si>
  <si>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</si>
  <si>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</si>
  <si>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</si>
  <si>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</si>
  <si>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</si>
  <si>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</si>
  <si>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</si>
  <si>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</si>
  <si>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</si>
  <si>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</si>
  <si>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</si>
  <si>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</si>
  <si>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</si>
  <si>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</si>
  <si>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</si>
  <si>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</si>
  <si>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</si>
  <si>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</si>
  <si>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</si>
  <si>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</si>
  <si>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</si>
  <si>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</si>
  <si>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</si>
  <si>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</si>
  <si>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</si>
  <si>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</si>
  <si>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</si>
  <si>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</si>
  <si>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</si>
  <si>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</si>
  <si>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</si>
  <si>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</si>
  <si>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</si>
  <si>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</si>
  <si>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</si>
  <si>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</si>
  <si>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</si>
  <si>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</si>
  <si>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</si>
  <si>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</si>
  <si>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</si>
  <si>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</si>
  <si>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</si>
  <si>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</si>
  <si>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</si>
  <si>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</si>
  <si>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</si>
  <si>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</si>
  <si>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</si>
  <si>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</si>
  <si>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</si>
  <si>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</si>
  <si>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</si>
  <si>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</si>
  <si>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</si>
  <si>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</si>
  <si>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</si>
  <si>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</si>
  <si>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</si>
  <si>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</si>
  <si>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</si>
  <si>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</si>
  <si>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</si>
  <si>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</si>
  <si>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</si>
  <si>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</si>
  <si>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</si>
  <si>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</si>
  <si>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</si>
  <si>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</si>
  <si>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</si>
  <si>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</si>
  <si>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</si>
  <si>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</si>
  <si>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</si>
  <si>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</si>
  <si>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</si>
  <si>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</si>
  <si>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</si>
  <si>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</si>
  <si>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</si>
  <si>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</si>
  <si>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</si>
  <si>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</si>
  <si>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</si>
  <si>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</si>
  <si>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</si>
  <si>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</si>
  <si>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</si>
  <si>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</si>
  <si>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</si>
  <si>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</si>
  <si>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</si>
  <si>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</si>
  <si>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</si>
  <si>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</si>
  <si>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</si>
  <si>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</si>
  <si>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</si>
  <si>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</si>
  <si>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</si>
  <si>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</si>
  <si>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</si>
  <si>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</si>
  <si>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</si>
  <si>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</si>
  <si>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</si>
  <si>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</si>
  <si>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</si>
  <si>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</si>
  <si>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</si>
  <si>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</si>
  <si>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</si>
  <si>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</si>
  <si>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</si>
  <si>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</si>
  <si>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</si>
  <si>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</si>
  <si>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</si>
  <si>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</si>
  <si>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</si>
  <si>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</si>
  <si>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</si>
  <si>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</si>
  <si>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</si>
  <si>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</si>
  <si>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</si>
  <si>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</si>
  <si>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</si>
  <si>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</si>
  <si>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</si>
  <si>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</si>
  <si>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</si>
  <si>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</si>
  <si>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</si>
  <si>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</si>
  <si>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</si>
  <si>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</si>
  <si>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</si>
  <si>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xxxx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</si>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</sst>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79797"/>
      <name val="Arial CE"/>
      <family val="2"/>
      <charset val="238"/>
    </font>
    <font>
      <i/>
      <u/>
      <sz val="7"/>
      <color rgb="FF979797"/>
      <name val="Calibri"/>
      <family val="2"/>
      <charset val="238"/>
      <scheme val="minor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Arial CE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19" fillId="3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9" fillId="0" borderId="13" xfId="0" applyNumberFormat="1" applyFont="1" applyBorder="1"/>
    <xf numFmtId="166" fontId="29" fillId="0" borderId="14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9" fillId="0" borderId="23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167" fontId="19" fillId="0" borderId="23" xfId="0" applyNumberFormat="1" applyFont="1" applyBorder="1" applyAlignment="1">
      <alignment vertical="center"/>
    </xf>
    <xf numFmtId="4" fontId="19" fillId="0" borderId="23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1" applyFont="1" applyAlignment="1" applyProtection="1">
      <alignment vertical="center" wrapText="1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49" fontId="34" fillId="0" borderId="23" xfId="0" applyNumberFormat="1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center" vertical="center" wrapText="1"/>
    </xf>
    <xf numFmtId="167" fontId="34" fillId="0" borderId="23" xfId="0" applyNumberFormat="1" applyFont="1" applyBorder="1" applyAlignment="1">
      <alignment vertical="center"/>
    </xf>
    <xf numFmtId="4" fontId="34" fillId="0" borderId="23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4" fillId="0" borderId="15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1" xfId="0" applyNumberFormat="1" applyFont="1" applyBorder="1" applyAlignment="1">
      <alignment horizontal="left" vertical="center" wrapText="1"/>
    </xf>
    <xf numFmtId="0" fontId="45" fillId="0" borderId="0" xfId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1/211971110" TargetMode="External"/><Relationship Id="rId13" Type="http://schemas.openxmlformats.org/officeDocument/2006/relationships/hyperlink" Target="https://podminky.urs.cz/item/CS_URS_2023_01/462511169" TargetMode="External"/><Relationship Id="rId18" Type="http://schemas.openxmlformats.org/officeDocument/2006/relationships/hyperlink" Target="https://podminky.urs.cz/item/CS_URS_2023_01/573111115" TargetMode="External"/><Relationship Id="rId26" Type="http://schemas.openxmlformats.org/officeDocument/2006/relationships/hyperlink" Target="https://podminky.urs.cz/item/CS_URS_2023_01/919551114" TargetMode="External"/><Relationship Id="rId3" Type="http://schemas.openxmlformats.org/officeDocument/2006/relationships/hyperlink" Target="https://podminky.urs.cz/item/CS_URS_2023_01/162351103" TargetMode="External"/><Relationship Id="rId21" Type="http://schemas.openxmlformats.org/officeDocument/2006/relationships/hyperlink" Target="https://podminky.urs.cz/item/CS_URS_2023_01/577145121" TargetMode="External"/><Relationship Id="rId34" Type="http://schemas.openxmlformats.org/officeDocument/2006/relationships/hyperlink" Target="http://www.stavebnikalkulace.cz/" TargetMode="External"/><Relationship Id="rId7" Type="http://schemas.openxmlformats.org/officeDocument/2006/relationships/hyperlink" Target="https://podminky.urs.cz/item/CS_URS_2023_01/212532111" TargetMode="External"/><Relationship Id="rId12" Type="http://schemas.openxmlformats.org/officeDocument/2006/relationships/hyperlink" Target="https://podminky.urs.cz/item/CS_URS_2023_01/462511161" TargetMode="External"/><Relationship Id="rId17" Type="http://schemas.openxmlformats.org/officeDocument/2006/relationships/hyperlink" Target="https://podminky.urs.cz/item/CS_URS_2023_01/566201111" TargetMode="External"/><Relationship Id="rId25" Type="http://schemas.openxmlformats.org/officeDocument/2006/relationships/hyperlink" Target="https://podminky.urs.cz/item/CS_URS_2023_01/919441221/R" TargetMode="External"/><Relationship Id="rId33" Type="http://schemas.openxmlformats.org/officeDocument/2006/relationships/hyperlink" Target="https://podminky.urs.cz/item/CS_URS_2023_01/043154000" TargetMode="External"/><Relationship Id="rId2" Type="http://schemas.openxmlformats.org/officeDocument/2006/relationships/hyperlink" Target="https://podminky.urs.cz/item/CS_URS_2023_01/122151103" TargetMode="External"/><Relationship Id="rId16" Type="http://schemas.openxmlformats.org/officeDocument/2006/relationships/hyperlink" Target="https://podminky.urs.cz/item/CS_URS_2023_01/564851114" TargetMode="External"/><Relationship Id="rId20" Type="http://schemas.openxmlformats.org/officeDocument/2006/relationships/hyperlink" Target="https://podminky.urs.cz/item/CS_URS_2023_01/573211112" TargetMode="External"/><Relationship Id="rId29" Type="http://schemas.openxmlformats.org/officeDocument/2006/relationships/hyperlink" Target="https://podminky.urs.cz/item/CS_URS_2023_01/012002000" TargetMode="External"/><Relationship Id="rId1" Type="http://schemas.openxmlformats.org/officeDocument/2006/relationships/hyperlink" Target="https://podminky.urs.cz/item/CS_URS_2023_01/122151102" TargetMode="External"/><Relationship Id="rId6" Type="http://schemas.openxmlformats.org/officeDocument/2006/relationships/hyperlink" Target="https://podminky.urs.cz/item/CS_URS_2023_01/113108441" TargetMode="External"/><Relationship Id="rId11" Type="http://schemas.openxmlformats.org/officeDocument/2006/relationships/hyperlink" Target="https://podminky.urs.cz/item/CS_URS_2023_01/452311131" TargetMode="External"/><Relationship Id="rId24" Type="http://schemas.openxmlformats.org/officeDocument/2006/relationships/hyperlink" Target="https://podminky.urs.cz/item/CS_URS_2023_01/569903311" TargetMode="External"/><Relationship Id="rId32" Type="http://schemas.openxmlformats.org/officeDocument/2006/relationships/hyperlink" Target="https://podminky.urs.cz/item/CS_URS_2023_01/034303000" TargetMode="External"/><Relationship Id="rId5" Type="http://schemas.openxmlformats.org/officeDocument/2006/relationships/hyperlink" Target="https://podminky.urs.cz/item/CS_URS_2023_01/181951112" TargetMode="External"/><Relationship Id="rId15" Type="http://schemas.openxmlformats.org/officeDocument/2006/relationships/hyperlink" Target="https://podminky.urs.cz/item/CS_URS_2023_01/564761113" TargetMode="External"/><Relationship Id="rId23" Type="http://schemas.openxmlformats.org/officeDocument/2006/relationships/hyperlink" Target="https://podminky.urs.cz/item/CS_URS_2023_01/597361121" TargetMode="External"/><Relationship Id="rId28" Type="http://schemas.openxmlformats.org/officeDocument/2006/relationships/hyperlink" Target="https://podminky.urs.cz/item/CS_URS_2023_01/998225111" TargetMode="External"/><Relationship Id="rId10" Type="http://schemas.openxmlformats.org/officeDocument/2006/relationships/hyperlink" Target="https://podminky.urs.cz/item/CS_URS_2023_01/211531111" TargetMode="External"/><Relationship Id="rId19" Type="http://schemas.openxmlformats.org/officeDocument/2006/relationships/hyperlink" Target="https://podminky.urs.cz/item/CS_URS_2023_01/565135121" TargetMode="External"/><Relationship Id="rId31" Type="http://schemas.openxmlformats.org/officeDocument/2006/relationships/hyperlink" Target="https://podminky.urs.cz/item/CS_URS_2023_01/030001000" TargetMode="External"/><Relationship Id="rId4" Type="http://schemas.openxmlformats.org/officeDocument/2006/relationships/hyperlink" Target="https://podminky.urs.cz/item/CS_URS_2023_01/171151103" TargetMode="External"/><Relationship Id="rId9" Type="http://schemas.openxmlformats.org/officeDocument/2006/relationships/hyperlink" Target="https://podminky.urs.cz/item/CS_URS_2023_01/212755214" TargetMode="External"/><Relationship Id="rId14" Type="http://schemas.openxmlformats.org/officeDocument/2006/relationships/hyperlink" Target="https://podminky.urs.cz/item/CS_URS_2023_01/465515523" TargetMode="External"/><Relationship Id="rId22" Type="http://schemas.openxmlformats.org/officeDocument/2006/relationships/hyperlink" Target="https://podminky.urs.cz/item/CS_URS_2023_01/597161111" TargetMode="External"/><Relationship Id="rId27" Type="http://schemas.openxmlformats.org/officeDocument/2006/relationships/hyperlink" Target="https://podminky.urs.cz/item/CS_URS_2023_01/935113212" TargetMode="External"/><Relationship Id="rId30" Type="http://schemas.openxmlformats.org/officeDocument/2006/relationships/hyperlink" Target="https://podminky.urs.cz/item/CS_URS_2023_01/013254000" TargetMode="External"/><Relationship Id="rId35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3_01/171151103" TargetMode="External"/><Relationship Id="rId2" Type="http://schemas.openxmlformats.org/officeDocument/2006/relationships/hyperlink" Target="https://podminky.urs.cz/item/CS_URS_2023_01/162351103" TargetMode="External"/><Relationship Id="rId1" Type="http://schemas.openxmlformats.org/officeDocument/2006/relationships/hyperlink" Target="https://podminky.urs.cz/item/CS_URS_2023_01/122251104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://www.stavebnikalkulace.cz/" TargetMode="External"/><Relationship Id="rId4" Type="http://schemas.openxmlformats.org/officeDocument/2006/relationships/hyperlink" Target="https://podminky.urs.cz/item/CS_URS_2023_01/564871116/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>
      <selection activeCell="E21" sqref="E21"/>
    </sheetView>
  </sheetViews>
  <sheetFormatPr defaultRowHeight="1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 x14ac:dyDescent="0.2"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7" t="s">
        <v>6</v>
      </c>
      <c r="BT2" s="17" t="s">
        <v>7</v>
      </c>
    </row>
    <row r="3" spans="1:74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 x14ac:dyDescent="0.2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 x14ac:dyDescent="0.2">
      <c r="B5" s="20"/>
      <c r="D5" s="23" t="s">
        <v>12</v>
      </c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R5" s="20"/>
      <c r="BS5" s="17" t="s">
        <v>6</v>
      </c>
    </row>
    <row r="6" spans="1:74" ht="36.950000000000003" customHeight="1" x14ac:dyDescent="0.2">
      <c r="B6" s="20"/>
      <c r="D6" s="25" t="s">
        <v>14</v>
      </c>
      <c r="K6" s="249" t="s">
        <v>15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R6" s="20"/>
      <c r="BS6" s="17" t="s">
        <v>6</v>
      </c>
    </row>
    <row r="7" spans="1:74" ht="12" customHeight="1" x14ac:dyDescent="0.2">
      <c r="B7" s="20"/>
      <c r="D7" s="26" t="s">
        <v>16</v>
      </c>
      <c r="K7" s="24" t="s">
        <v>17</v>
      </c>
      <c r="AK7" s="26" t="s">
        <v>18</v>
      </c>
      <c r="AN7" s="24" t="s">
        <v>17</v>
      </c>
      <c r="AR7" s="20"/>
      <c r="BS7" s="17" t="s">
        <v>6</v>
      </c>
    </row>
    <row r="8" spans="1:74" ht="12" customHeight="1" x14ac:dyDescent="0.2">
      <c r="B8" s="20"/>
      <c r="D8" s="26" t="s">
        <v>19</v>
      </c>
      <c r="K8" s="24" t="s">
        <v>20</v>
      </c>
      <c r="AK8" s="26" t="s">
        <v>21</v>
      </c>
      <c r="AN8" s="24" t="s">
        <v>22</v>
      </c>
      <c r="AR8" s="20"/>
      <c r="BS8" s="17" t="s">
        <v>6</v>
      </c>
    </row>
    <row r="9" spans="1:74" ht="14.45" customHeight="1" x14ac:dyDescent="0.2">
      <c r="B9" s="20"/>
      <c r="AR9" s="20"/>
      <c r="BS9" s="17" t="s">
        <v>6</v>
      </c>
    </row>
    <row r="10" spans="1:74" ht="12" customHeight="1" x14ac:dyDescent="0.2">
      <c r="B10" s="20"/>
      <c r="D10" s="26" t="s">
        <v>23</v>
      </c>
      <c r="AK10" s="26" t="s">
        <v>24</v>
      </c>
      <c r="AN10" s="24" t="s">
        <v>17</v>
      </c>
      <c r="AR10" s="20"/>
      <c r="BS10" s="17" t="s">
        <v>6</v>
      </c>
    </row>
    <row r="11" spans="1:74" ht="18.399999999999999" customHeight="1" x14ac:dyDescent="0.2">
      <c r="B11" s="20"/>
      <c r="E11" s="24" t="s">
        <v>549</v>
      </c>
      <c r="AK11" s="26" t="s">
        <v>26</v>
      </c>
      <c r="AN11" s="24" t="s">
        <v>17</v>
      </c>
      <c r="AR11" s="20"/>
      <c r="BS11" s="17" t="s">
        <v>6</v>
      </c>
    </row>
    <row r="12" spans="1:74" ht="6.95" customHeight="1" x14ac:dyDescent="0.2">
      <c r="B12" s="20"/>
      <c r="AR12" s="20"/>
      <c r="BS12" s="17" t="s">
        <v>6</v>
      </c>
    </row>
    <row r="13" spans="1:74" ht="12" customHeight="1" x14ac:dyDescent="0.2">
      <c r="B13" s="20"/>
      <c r="D13" s="26" t="s">
        <v>27</v>
      </c>
      <c r="AK13" s="26" t="s">
        <v>24</v>
      </c>
      <c r="AN13" s="24" t="s">
        <v>17</v>
      </c>
      <c r="AR13" s="20"/>
      <c r="BS13" s="17" t="s">
        <v>6</v>
      </c>
    </row>
    <row r="14" spans="1:74" ht="12.75" x14ac:dyDescent="0.2">
      <c r="B14" s="20"/>
      <c r="E14" s="24" t="s">
        <v>549</v>
      </c>
      <c r="AK14" s="26" t="s">
        <v>26</v>
      </c>
      <c r="AN14" s="24" t="s">
        <v>17</v>
      </c>
      <c r="AR14" s="20"/>
      <c r="BS14" s="17" t="s">
        <v>6</v>
      </c>
    </row>
    <row r="15" spans="1:74" ht="6.95" customHeight="1" x14ac:dyDescent="0.2">
      <c r="B15" s="20"/>
      <c r="AR15" s="20"/>
      <c r="BS15" s="17" t="s">
        <v>4</v>
      </c>
    </row>
    <row r="16" spans="1:74" ht="12" customHeight="1" x14ac:dyDescent="0.2">
      <c r="B16" s="20"/>
      <c r="D16" s="26" t="s">
        <v>29</v>
      </c>
      <c r="AK16" s="26" t="s">
        <v>24</v>
      </c>
      <c r="AN16" s="24" t="s">
        <v>17</v>
      </c>
      <c r="AR16" s="20"/>
      <c r="BS16" s="17" t="s">
        <v>4</v>
      </c>
    </row>
    <row r="17" spans="2:71" ht="18.399999999999999" customHeight="1" x14ac:dyDescent="0.2">
      <c r="B17" s="20"/>
      <c r="E17" s="24" t="s">
        <v>549</v>
      </c>
      <c r="AK17" s="26" t="s">
        <v>26</v>
      </c>
      <c r="AN17" s="24" t="s">
        <v>17</v>
      </c>
      <c r="AR17" s="20"/>
      <c r="BS17" s="17" t="s">
        <v>31</v>
      </c>
    </row>
    <row r="18" spans="2:71" ht="6.95" customHeight="1" x14ac:dyDescent="0.2">
      <c r="B18" s="20"/>
      <c r="AR18" s="20"/>
      <c r="BS18" s="17" t="s">
        <v>6</v>
      </c>
    </row>
    <row r="19" spans="2:71" ht="12" customHeight="1" x14ac:dyDescent="0.2">
      <c r="B19" s="20"/>
      <c r="D19" s="26" t="s">
        <v>32</v>
      </c>
      <c r="AK19" s="26" t="s">
        <v>24</v>
      </c>
      <c r="AN19" s="24" t="s">
        <v>17</v>
      </c>
      <c r="AR19" s="20"/>
      <c r="BS19" s="17" t="s">
        <v>6</v>
      </c>
    </row>
    <row r="20" spans="2:71" ht="18.399999999999999" customHeight="1" x14ac:dyDescent="0.2">
      <c r="B20" s="20"/>
      <c r="E20" s="290" t="s">
        <v>550</v>
      </c>
      <c r="AK20" s="26" t="s">
        <v>26</v>
      </c>
      <c r="AN20" s="24" t="s">
        <v>17</v>
      </c>
      <c r="AR20" s="20"/>
      <c r="BS20" s="17" t="s">
        <v>4</v>
      </c>
    </row>
    <row r="21" spans="2:71" ht="6.95" customHeight="1" x14ac:dyDescent="0.2">
      <c r="B21" s="20"/>
      <c r="AR21" s="20"/>
    </row>
    <row r="22" spans="2:71" ht="12" customHeight="1" x14ac:dyDescent="0.2">
      <c r="B22" s="20"/>
      <c r="D22" s="26" t="s">
        <v>33</v>
      </c>
      <c r="AR22" s="20"/>
    </row>
    <row r="23" spans="2:71" ht="47.25" customHeight="1" x14ac:dyDescent="0.2">
      <c r="B23" s="20"/>
      <c r="E23" s="250" t="s">
        <v>34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20"/>
    </row>
    <row r="24" spans="2:71" ht="6.95" customHeight="1" x14ac:dyDescent="0.2">
      <c r="B24" s="20"/>
      <c r="AR24" s="20"/>
    </row>
    <row r="25" spans="2:71" ht="6.95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5.9" customHeight="1" x14ac:dyDescent="0.2">
      <c r="B26" s="29"/>
      <c r="D26" s="30" t="s">
        <v>35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51">
        <f>ROUND(AG54,2)</f>
        <v>4955.49</v>
      </c>
      <c r="AL26" s="252"/>
      <c r="AM26" s="252"/>
      <c r="AN26" s="252"/>
      <c r="AO26" s="252"/>
      <c r="AR26" s="29"/>
    </row>
    <row r="27" spans="2:71" s="1" customFormat="1" ht="6.95" customHeight="1" x14ac:dyDescent="0.2">
      <c r="B27" s="29"/>
      <c r="AR27" s="29"/>
    </row>
    <row r="28" spans="2:71" s="1" customFormat="1" ht="12.75" x14ac:dyDescent="0.2">
      <c r="B28" s="29"/>
      <c r="L28" s="253" t="s">
        <v>36</v>
      </c>
      <c r="M28" s="253"/>
      <c r="N28" s="253"/>
      <c r="O28" s="253"/>
      <c r="P28" s="253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K28" s="253" t="s">
        <v>38</v>
      </c>
      <c r="AL28" s="253"/>
      <c r="AM28" s="253"/>
      <c r="AN28" s="253"/>
      <c r="AO28" s="253"/>
      <c r="AR28" s="29"/>
    </row>
    <row r="29" spans="2:71" s="2" customFormat="1" ht="14.45" customHeight="1" x14ac:dyDescent="0.2">
      <c r="B29" s="33"/>
      <c r="D29" s="26" t="s">
        <v>39</v>
      </c>
      <c r="F29" s="26" t="s">
        <v>40</v>
      </c>
      <c r="L29" s="256">
        <v>0.21</v>
      </c>
      <c r="M29" s="255"/>
      <c r="N29" s="255"/>
      <c r="O29" s="255"/>
      <c r="P29" s="255"/>
      <c r="W29" s="254">
        <f>ROUND(AZ54, 2)</f>
        <v>4955.49</v>
      </c>
      <c r="X29" s="255"/>
      <c r="Y29" s="255"/>
      <c r="Z29" s="255"/>
      <c r="AA29" s="255"/>
      <c r="AB29" s="255"/>
      <c r="AC29" s="255"/>
      <c r="AD29" s="255"/>
      <c r="AE29" s="255"/>
      <c r="AK29" s="254">
        <f>ROUND(AV54, 2)</f>
        <v>1040.6500000000001</v>
      </c>
      <c r="AL29" s="255"/>
      <c r="AM29" s="255"/>
      <c r="AN29" s="255"/>
      <c r="AO29" s="255"/>
      <c r="AR29" s="33"/>
    </row>
    <row r="30" spans="2:71" s="2" customFormat="1" ht="14.45" customHeight="1" x14ac:dyDescent="0.2">
      <c r="B30" s="33"/>
      <c r="F30" s="26" t="s">
        <v>41</v>
      </c>
      <c r="L30" s="256">
        <v>0.15</v>
      </c>
      <c r="M30" s="255"/>
      <c r="N30" s="255"/>
      <c r="O30" s="255"/>
      <c r="P30" s="255"/>
      <c r="W30" s="254">
        <f>ROUND(BA54, 2)</f>
        <v>0</v>
      </c>
      <c r="X30" s="255"/>
      <c r="Y30" s="255"/>
      <c r="Z30" s="255"/>
      <c r="AA30" s="255"/>
      <c r="AB30" s="255"/>
      <c r="AC30" s="255"/>
      <c r="AD30" s="255"/>
      <c r="AE30" s="255"/>
      <c r="AK30" s="254">
        <f>ROUND(AW54, 2)</f>
        <v>0</v>
      </c>
      <c r="AL30" s="255"/>
      <c r="AM30" s="255"/>
      <c r="AN30" s="255"/>
      <c r="AO30" s="255"/>
      <c r="AR30" s="33"/>
    </row>
    <row r="31" spans="2:71" s="2" customFormat="1" ht="14.45" hidden="1" customHeight="1" x14ac:dyDescent="0.2">
      <c r="B31" s="33"/>
      <c r="F31" s="26" t="s">
        <v>42</v>
      </c>
      <c r="L31" s="256">
        <v>0.21</v>
      </c>
      <c r="M31" s="255"/>
      <c r="N31" s="255"/>
      <c r="O31" s="255"/>
      <c r="P31" s="255"/>
      <c r="W31" s="254">
        <f>ROUND(BB54, 2)</f>
        <v>0</v>
      </c>
      <c r="X31" s="255"/>
      <c r="Y31" s="255"/>
      <c r="Z31" s="255"/>
      <c r="AA31" s="255"/>
      <c r="AB31" s="255"/>
      <c r="AC31" s="255"/>
      <c r="AD31" s="255"/>
      <c r="AE31" s="255"/>
      <c r="AK31" s="254">
        <v>0</v>
      </c>
      <c r="AL31" s="255"/>
      <c r="AM31" s="255"/>
      <c r="AN31" s="255"/>
      <c r="AO31" s="255"/>
      <c r="AR31" s="33"/>
    </row>
    <row r="32" spans="2:71" s="2" customFormat="1" ht="14.45" hidden="1" customHeight="1" x14ac:dyDescent="0.2">
      <c r="B32" s="33"/>
      <c r="F32" s="26" t="s">
        <v>43</v>
      </c>
      <c r="L32" s="256">
        <v>0.15</v>
      </c>
      <c r="M32" s="255"/>
      <c r="N32" s="255"/>
      <c r="O32" s="255"/>
      <c r="P32" s="255"/>
      <c r="W32" s="254">
        <f>ROUND(BC54, 2)</f>
        <v>0</v>
      </c>
      <c r="X32" s="255"/>
      <c r="Y32" s="255"/>
      <c r="Z32" s="255"/>
      <c r="AA32" s="255"/>
      <c r="AB32" s="255"/>
      <c r="AC32" s="255"/>
      <c r="AD32" s="255"/>
      <c r="AE32" s="255"/>
      <c r="AK32" s="254">
        <v>0</v>
      </c>
      <c r="AL32" s="255"/>
      <c r="AM32" s="255"/>
      <c r="AN32" s="255"/>
      <c r="AO32" s="255"/>
      <c r="AR32" s="33"/>
    </row>
    <row r="33" spans="2:44" s="2" customFormat="1" ht="14.45" hidden="1" customHeight="1" x14ac:dyDescent="0.2">
      <c r="B33" s="33"/>
      <c r="F33" s="26" t="s">
        <v>44</v>
      </c>
      <c r="L33" s="256">
        <v>0</v>
      </c>
      <c r="M33" s="255"/>
      <c r="N33" s="255"/>
      <c r="O33" s="255"/>
      <c r="P33" s="255"/>
      <c r="W33" s="254">
        <f>ROUND(BD54, 2)</f>
        <v>0</v>
      </c>
      <c r="X33" s="255"/>
      <c r="Y33" s="255"/>
      <c r="Z33" s="255"/>
      <c r="AA33" s="255"/>
      <c r="AB33" s="255"/>
      <c r="AC33" s="255"/>
      <c r="AD33" s="255"/>
      <c r="AE33" s="255"/>
      <c r="AK33" s="254">
        <v>0</v>
      </c>
      <c r="AL33" s="255"/>
      <c r="AM33" s="255"/>
      <c r="AN33" s="255"/>
      <c r="AO33" s="255"/>
      <c r="AR33" s="33"/>
    </row>
    <row r="34" spans="2:44" s="1" customFormat="1" ht="6.95" customHeight="1" x14ac:dyDescent="0.2">
      <c r="B34" s="29"/>
      <c r="AR34" s="29"/>
    </row>
    <row r="35" spans="2:44" s="1" customFormat="1" ht="25.9" customHeight="1" x14ac:dyDescent="0.2">
      <c r="B35" s="29"/>
      <c r="C35" s="34"/>
      <c r="D35" s="35" t="s">
        <v>45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46</v>
      </c>
      <c r="U35" s="36"/>
      <c r="V35" s="36"/>
      <c r="W35" s="36"/>
      <c r="X35" s="257" t="s">
        <v>47</v>
      </c>
      <c r="Y35" s="258"/>
      <c r="Z35" s="258"/>
      <c r="AA35" s="258"/>
      <c r="AB35" s="258"/>
      <c r="AC35" s="36"/>
      <c r="AD35" s="36"/>
      <c r="AE35" s="36"/>
      <c r="AF35" s="36"/>
      <c r="AG35" s="36"/>
      <c r="AH35" s="36"/>
      <c r="AI35" s="36"/>
      <c r="AJ35" s="36"/>
      <c r="AK35" s="259">
        <f>SUM(AK26:AK33)</f>
        <v>5996.1399999999994</v>
      </c>
      <c r="AL35" s="258"/>
      <c r="AM35" s="258"/>
      <c r="AN35" s="258"/>
      <c r="AO35" s="260"/>
      <c r="AP35" s="34"/>
      <c r="AQ35" s="34"/>
      <c r="AR35" s="29"/>
    </row>
    <row r="36" spans="2:44" s="1" customFormat="1" ht="6.95" customHeight="1" x14ac:dyDescent="0.2">
      <c r="B36" s="29"/>
      <c r="AR36" s="29"/>
    </row>
    <row r="37" spans="2:44" s="1" customFormat="1" ht="6.95" customHeight="1" x14ac:dyDescent="0.2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 x14ac:dyDescent="0.2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 x14ac:dyDescent="0.2">
      <c r="B42" s="29"/>
      <c r="C42" s="21" t="s">
        <v>48</v>
      </c>
      <c r="AR42" s="29"/>
    </row>
    <row r="43" spans="2:44" s="1" customFormat="1" ht="6.95" customHeight="1" x14ac:dyDescent="0.2">
      <c r="B43" s="29"/>
      <c r="AR43" s="29"/>
    </row>
    <row r="44" spans="2:44" s="3" customFormat="1" ht="12" customHeight="1" x14ac:dyDescent="0.2">
      <c r="B44" s="42"/>
      <c r="C44" s="26" t="s">
        <v>12</v>
      </c>
      <c r="L44" s="3" t="str">
        <f>K5</f>
        <v>00</v>
      </c>
      <c r="AR44" s="42"/>
    </row>
    <row r="45" spans="2:44" s="4" customFormat="1" ht="36.950000000000003" customHeight="1" x14ac:dyDescent="0.2">
      <c r="B45" s="43"/>
      <c r="C45" s="44" t="s">
        <v>14</v>
      </c>
      <c r="L45" s="261" t="str">
        <f>K6</f>
        <v>Lesní cesta nad silnicí Jindřichovice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R45" s="43"/>
    </row>
    <row r="46" spans="2:44" s="1" customFormat="1" ht="6.95" customHeight="1" x14ac:dyDescent="0.2">
      <c r="B46" s="29"/>
      <c r="AR46" s="29"/>
    </row>
    <row r="47" spans="2:44" s="1" customFormat="1" ht="12" customHeight="1" x14ac:dyDescent="0.2">
      <c r="B47" s="29"/>
      <c r="C47" s="26" t="s">
        <v>19</v>
      </c>
      <c r="L47" s="45" t="str">
        <f>IF(K8="","",K8)</f>
        <v xml:space="preserve"> </v>
      </c>
      <c r="AI47" s="26" t="s">
        <v>21</v>
      </c>
      <c r="AM47" s="263" t="str">
        <f>IF(AN8= "","",AN8)</f>
        <v>12. 1. 2023</v>
      </c>
      <c r="AN47" s="263"/>
      <c r="AR47" s="29"/>
    </row>
    <row r="48" spans="2:44" s="1" customFormat="1" ht="6.95" customHeight="1" x14ac:dyDescent="0.2">
      <c r="B48" s="29"/>
      <c r="AR48" s="29"/>
    </row>
    <row r="49" spans="1:91" s="1" customFormat="1" ht="15.2" customHeight="1" x14ac:dyDescent="0.2">
      <c r="B49" s="29"/>
      <c r="C49" s="26" t="s">
        <v>23</v>
      </c>
      <c r="L49" s="3" t="str">
        <f>IF(E11= "","",E11)</f>
        <v>xxxx</v>
      </c>
      <c r="AI49" s="26" t="s">
        <v>29</v>
      </c>
      <c r="AM49" s="264" t="str">
        <f>IF(E17="","",E17)</f>
        <v>xxxx</v>
      </c>
      <c r="AN49" s="265"/>
      <c r="AO49" s="265"/>
      <c r="AP49" s="265"/>
      <c r="AR49" s="29"/>
      <c r="AS49" s="266" t="s">
        <v>49</v>
      </c>
      <c r="AT49" s="267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15.2" customHeight="1" x14ac:dyDescent="0.2">
      <c r="B50" s="29"/>
      <c r="C50" s="26" t="s">
        <v>27</v>
      </c>
      <c r="L50" s="3" t="str">
        <f>IF(E14="","",E14)</f>
        <v>xxxx</v>
      </c>
      <c r="AI50" s="26" t="s">
        <v>32</v>
      </c>
      <c r="AM50" s="264" t="str">
        <f>IF(E20="","",E20)</f>
        <v>www.stavebnikalkulace.cz</v>
      </c>
      <c r="AN50" s="265"/>
      <c r="AO50" s="265"/>
      <c r="AP50" s="265"/>
      <c r="AR50" s="29"/>
      <c r="AS50" s="268"/>
      <c r="AT50" s="269"/>
      <c r="BD50" s="50"/>
    </row>
    <row r="51" spans="1:91" s="1" customFormat="1" ht="10.9" customHeight="1" x14ac:dyDescent="0.2">
      <c r="B51" s="29"/>
      <c r="AR51" s="29"/>
      <c r="AS51" s="268"/>
      <c r="AT51" s="269"/>
      <c r="BD51" s="50"/>
    </row>
    <row r="52" spans="1:91" s="1" customFormat="1" ht="29.25" customHeight="1" x14ac:dyDescent="0.2">
      <c r="B52" s="29"/>
      <c r="C52" s="270" t="s">
        <v>50</v>
      </c>
      <c r="D52" s="271"/>
      <c r="E52" s="271"/>
      <c r="F52" s="271"/>
      <c r="G52" s="271"/>
      <c r="H52" s="51"/>
      <c r="I52" s="272" t="s">
        <v>51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52</v>
      </c>
      <c r="AH52" s="271"/>
      <c r="AI52" s="271"/>
      <c r="AJ52" s="271"/>
      <c r="AK52" s="271"/>
      <c r="AL52" s="271"/>
      <c r="AM52" s="271"/>
      <c r="AN52" s="272" t="s">
        <v>53</v>
      </c>
      <c r="AO52" s="271"/>
      <c r="AP52" s="271"/>
      <c r="AQ52" s="52" t="s">
        <v>54</v>
      </c>
      <c r="AR52" s="29"/>
      <c r="AS52" s="53" t="s">
        <v>55</v>
      </c>
      <c r="AT52" s="54" t="s">
        <v>56</v>
      </c>
      <c r="AU52" s="54" t="s">
        <v>57</v>
      </c>
      <c r="AV52" s="54" t="s">
        <v>58</v>
      </c>
      <c r="AW52" s="54" t="s">
        <v>59</v>
      </c>
      <c r="AX52" s="54" t="s">
        <v>60</v>
      </c>
      <c r="AY52" s="54" t="s">
        <v>61</v>
      </c>
      <c r="AZ52" s="54" t="s">
        <v>62</v>
      </c>
      <c r="BA52" s="54" t="s">
        <v>63</v>
      </c>
      <c r="BB52" s="54" t="s">
        <v>64</v>
      </c>
      <c r="BC52" s="54" t="s">
        <v>65</v>
      </c>
      <c r="BD52" s="55" t="s">
        <v>66</v>
      </c>
    </row>
    <row r="53" spans="1:91" s="1" customFormat="1" ht="10.9" customHeight="1" x14ac:dyDescent="0.2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5" customFormat="1" ht="32.450000000000003" customHeight="1" x14ac:dyDescent="0.2">
      <c r="B54" s="57"/>
      <c r="C54" s="58" t="s">
        <v>67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77">
        <f>ROUND(SUM(AG55:AG56),2)</f>
        <v>4955.49</v>
      </c>
      <c r="AH54" s="277"/>
      <c r="AI54" s="277"/>
      <c r="AJ54" s="277"/>
      <c r="AK54" s="277"/>
      <c r="AL54" s="277"/>
      <c r="AM54" s="277"/>
      <c r="AN54" s="278">
        <f>SUM(AG54,AT54)</f>
        <v>5996.1399999999994</v>
      </c>
      <c r="AO54" s="278"/>
      <c r="AP54" s="278"/>
      <c r="AQ54" s="61" t="s">
        <v>17</v>
      </c>
      <c r="AR54" s="57"/>
      <c r="AS54" s="62">
        <f>ROUND(SUM(AS55:AS56),2)</f>
        <v>0</v>
      </c>
      <c r="AT54" s="63">
        <f>ROUND(SUM(AV54:AW54),2)</f>
        <v>1040.6500000000001</v>
      </c>
      <c r="AU54" s="64">
        <f>ROUND(SUM(AU55:AU56),5)</f>
        <v>736.95905000000005</v>
      </c>
      <c r="AV54" s="63">
        <f>ROUND(AZ54*L29,2)</f>
        <v>1040.6500000000001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ROUND(SUM(AZ55:AZ56),2)</f>
        <v>4955.49</v>
      </c>
      <c r="BA54" s="63">
        <f>ROUND(SUM(BA55:BA56),2)</f>
        <v>0</v>
      </c>
      <c r="BB54" s="63">
        <f>ROUND(SUM(BB55:BB56),2)</f>
        <v>0</v>
      </c>
      <c r="BC54" s="63">
        <f>ROUND(SUM(BC55:BC56),2)</f>
        <v>0</v>
      </c>
      <c r="BD54" s="65">
        <f>ROUND(SUM(BD55:BD56),2)</f>
        <v>0</v>
      </c>
      <c r="BS54" s="66" t="s">
        <v>68</v>
      </c>
      <c r="BT54" s="66" t="s">
        <v>69</v>
      </c>
      <c r="BU54" s="67" t="s">
        <v>70</v>
      </c>
      <c r="BV54" s="66" t="s">
        <v>71</v>
      </c>
      <c r="BW54" s="66" t="s">
        <v>5</v>
      </c>
      <c r="BX54" s="66" t="s">
        <v>72</v>
      </c>
      <c r="CL54" s="66" t="s">
        <v>17</v>
      </c>
    </row>
    <row r="55" spans="1:91" s="6" customFormat="1" ht="16.5" customHeight="1" x14ac:dyDescent="0.2">
      <c r="A55" s="68" t="s">
        <v>73</v>
      </c>
      <c r="B55" s="69"/>
      <c r="C55" s="70"/>
      <c r="D55" s="276" t="s">
        <v>74</v>
      </c>
      <c r="E55" s="276"/>
      <c r="F55" s="276"/>
      <c r="G55" s="276"/>
      <c r="H55" s="276"/>
      <c r="I55" s="71"/>
      <c r="J55" s="276" t="s">
        <v>75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4">
        <f>'01 - Lesní cesta'!J30</f>
        <v>4177.99</v>
      </c>
      <c r="AH55" s="275"/>
      <c r="AI55" s="275"/>
      <c r="AJ55" s="275"/>
      <c r="AK55" s="275"/>
      <c r="AL55" s="275"/>
      <c r="AM55" s="275"/>
      <c r="AN55" s="274">
        <f>SUM(AG55,AT55)</f>
        <v>5055.37</v>
      </c>
      <c r="AO55" s="275"/>
      <c r="AP55" s="275"/>
      <c r="AQ55" s="72" t="s">
        <v>76</v>
      </c>
      <c r="AR55" s="69"/>
      <c r="AS55" s="73">
        <v>0</v>
      </c>
      <c r="AT55" s="74">
        <f>ROUND(SUM(AV55:AW55),2)</f>
        <v>877.38</v>
      </c>
      <c r="AU55" s="75">
        <f>'01 - Lesní cesta'!P90</f>
        <v>664.02954599999998</v>
      </c>
      <c r="AV55" s="74">
        <f>'01 - Lesní cesta'!J33</f>
        <v>877.38</v>
      </c>
      <c r="AW55" s="74">
        <f>'01 - Lesní cesta'!J34</f>
        <v>0</v>
      </c>
      <c r="AX55" s="74">
        <f>'01 - Lesní cesta'!J35</f>
        <v>0</v>
      </c>
      <c r="AY55" s="74">
        <f>'01 - Lesní cesta'!J36</f>
        <v>0</v>
      </c>
      <c r="AZ55" s="74">
        <f>'01 - Lesní cesta'!F33</f>
        <v>4177.99</v>
      </c>
      <c r="BA55" s="74">
        <f>'01 - Lesní cesta'!F34</f>
        <v>0</v>
      </c>
      <c r="BB55" s="74">
        <f>'01 - Lesní cesta'!F35</f>
        <v>0</v>
      </c>
      <c r="BC55" s="74">
        <f>'01 - Lesní cesta'!F36</f>
        <v>0</v>
      </c>
      <c r="BD55" s="76">
        <f>'01 - Lesní cesta'!F37</f>
        <v>0</v>
      </c>
      <c r="BT55" s="77" t="s">
        <v>77</v>
      </c>
      <c r="BV55" s="77" t="s">
        <v>71</v>
      </c>
      <c r="BW55" s="77" t="s">
        <v>78</v>
      </c>
      <c r="BX55" s="77" t="s">
        <v>5</v>
      </c>
      <c r="CL55" s="77" t="s">
        <v>17</v>
      </c>
      <c r="CM55" s="77" t="s">
        <v>79</v>
      </c>
    </row>
    <row r="56" spans="1:91" s="6" customFormat="1" ht="16.5" customHeight="1" x14ac:dyDescent="0.2">
      <c r="A56" s="68" t="s">
        <v>73</v>
      </c>
      <c r="B56" s="69"/>
      <c r="C56" s="70"/>
      <c r="D56" s="276" t="s">
        <v>80</v>
      </c>
      <c r="E56" s="276"/>
      <c r="F56" s="276"/>
      <c r="G56" s="276"/>
      <c r="H56" s="276"/>
      <c r="I56" s="71"/>
      <c r="J56" s="276" t="s">
        <v>81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4">
        <f>'02 - Sanace pláně'!J30</f>
        <v>777.5</v>
      </c>
      <c r="AH56" s="275"/>
      <c r="AI56" s="275"/>
      <c r="AJ56" s="275"/>
      <c r="AK56" s="275"/>
      <c r="AL56" s="275"/>
      <c r="AM56" s="275"/>
      <c r="AN56" s="274">
        <f>SUM(AG56,AT56)</f>
        <v>940.78</v>
      </c>
      <c r="AO56" s="275"/>
      <c r="AP56" s="275"/>
      <c r="AQ56" s="72" t="s">
        <v>76</v>
      </c>
      <c r="AR56" s="69"/>
      <c r="AS56" s="78">
        <v>0</v>
      </c>
      <c r="AT56" s="79">
        <f>ROUND(SUM(AV56:AW56),2)</f>
        <v>163.28</v>
      </c>
      <c r="AU56" s="80">
        <f>'02 - Sanace pláně'!P82</f>
        <v>72.929500000000004</v>
      </c>
      <c r="AV56" s="79">
        <f>'02 - Sanace pláně'!J33</f>
        <v>163.28</v>
      </c>
      <c r="AW56" s="79">
        <f>'02 - Sanace pláně'!J34</f>
        <v>0</v>
      </c>
      <c r="AX56" s="79">
        <f>'02 - Sanace pláně'!J35</f>
        <v>0</v>
      </c>
      <c r="AY56" s="79">
        <f>'02 - Sanace pláně'!J36</f>
        <v>0</v>
      </c>
      <c r="AZ56" s="79">
        <f>'02 - Sanace pláně'!F33</f>
        <v>777.5</v>
      </c>
      <c r="BA56" s="79">
        <f>'02 - Sanace pláně'!F34</f>
        <v>0</v>
      </c>
      <c r="BB56" s="79">
        <f>'02 - Sanace pláně'!F35</f>
        <v>0</v>
      </c>
      <c r="BC56" s="79">
        <f>'02 - Sanace pláně'!F36</f>
        <v>0</v>
      </c>
      <c r="BD56" s="81">
        <f>'02 - Sanace pláně'!F37</f>
        <v>0</v>
      </c>
      <c r="BT56" s="77" t="s">
        <v>77</v>
      </c>
      <c r="BV56" s="77" t="s">
        <v>71</v>
      </c>
      <c r="BW56" s="77" t="s">
        <v>82</v>
      </c>
      <c r="BX56" s="77" t="s">
        <v>5</v>
      </c>
      <c r="CL56" s="77" t="s">
        <v>17</v>
      </c>
      <c r="CM56" s="77" t="s">
        <v>79</v>
      </c>
    </row>
    <row r="57" spans="1:91" s="1" customFormat="1" ht="30" customHeight="1" x14ac:dyDescent="0.2">
      <c r="B57" s="29"/>
      <c r="AR57" s="29"/>
    </row>
    <row r="58" spans="1:91" s="1" customFormat="1" ht="6.95" customHeight="1" x14ac:dyDescent="0.2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29"/>
    </row>
  </sheetData>
  <sheetProtection algorithmName="SHA-512" hashValue="Nf9D9V8bwOVAAwXVG/Gw0wyyRAfZHlcgSAxrCySIZMYRqxZ8jRsyUB+Z96bf0BURKd/KqyKCx8RlVkE4FqMLZA==" saltValue="kyB9X8L4OGlNvuru3s+g3g==" spinCount="100000" sheet="1" objects="1" scenarios="1" formatColumns="0" formatRows="0"/>
  <mergeCells count="44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1 - Lesní cesta'!C2" display="/" xr:uid="{00000000-0004-0000-0000-000000000000}"/>
    <hyperlink ref="A56" location="'02 - Sanace pláně'!C2" display="/" xr:uid="{00000000-0004-0000-0000-000001000000}"/>
    <hyperlink ref="E20" r:id="rId1" xr:uid="{6AE2A1F8-D313-47BB-8BDA-13B6E00B76E4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195"/>
  <sheetViews>
    <sheetView showGridLines="0" workbookViewId="0">
      <selection activeCell="I198" sqref="I198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 x14ac:dyDescent="0.2"/>
    <row r="2" spans="2:46" ht="36.950000000000003" customHeight="1" x14ac:dyDescent="0.2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7" t="s">
        <v>78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5" customHeight="1" x14ac:dyDescent="0.2">
      <c r="B4" s="20"/>
      <c r="D4" s="21" t="s">
        <v>83</v>
      </c>
      <c r="L4" s="20"/>
      <c r="M4" s="82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6" t="s">
        <v>14</v>
      </c>
      <c r="L6" s="20"/>
    </row>
    <row r="7" spans="2:46" ht="16.5" customHeight="1" x14ac:dyDescent="0.2">
      <c r="B7" s="20"/>
      <c r="E7" s="279" t="str">
        <f>'Rekapitulace stavby'!K6</f>
        <v>Lesní cesta nad silnicí Jindřichovice</v>
      </c>
      <c r="F7" s="280"/>
      <c r="G7" s="280"/>
      <c r="H7" s="280"/>
      <c r="L7" s="20"/>
    </row>
    <row r="8" spans="2:46" s="1" customFormat="1" ht="12" customHeight="1" x14ac:dyDescent="0.2">
      <c r="B8" s="29"/>
      <c r="D8" s="26" t="s">
        <v>84</v>
      </c>
      <c r="L8" s="29"/>
    </row>
    <row r="9" spans="2:46" s="1" customFormat="1" ht="16.5" customHeight="1" x14ac:dyDescent="0.2">
      <c r="B9" s="29"/>
      <c r="E9" s="261" t="s">
        <v>85</v>
      </c>
      <c r="F9" s="281"/>
      <c r="G9" s="281"/>
      <c r="H9" s="281"/>
      <c r="L9" s="29"/>
    </row>
    <row r="10" spans="2:46" s="1" customFormat="1" ht="11.25" x14ac:dyDescent="0.2">
      <c r="B10" s="29"/>
      <c r="L10" s="29"/>
    </row>
    <row r="11" spans="2:46" s="1" customFormat="1" ht="12" customHeight="1" x14ac:dyDescent="0.2">
      <c r="B11" s="29"/>
      <c r="D11" s="26" t="s">
        <v>16</v>
      </c>
      <c r="F11" s="24" t="s">
        <v>17</v>
      </c>
      <c r="I11" s="26" t="s">
        <v>18</v>
      </c>
      <c r="J11" s="24" t="s">
        <v>17</v>
      </c>
      <c r="L11" s="29"/>
    </row>
    <row r="12" spans="2:46" s="1" customFormat="1" ht="12" customHeight="1" x14ac:dyDescent="0.2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12. 1. 2023</v>
      </c>
      <c r="L12" s="29"/>
    </row>
    <row r="13" spans="2:46" s="1" customFormat="1" ht="10.9" customHeight="1" x14ac:dyDescent="0.2">
      <c r="B13" s="29"/>
      <c r="L13" s="29"/>
    </row>
    <row r="14" spans="2:46" s="1" customFormat="1" ht="12" customHeight="1" x14ac:dyDescent="0.2">
      <c r="B14" s="29"/>
      <c r="D14" s="26" t="s">
        <v>23</v>
      </c>
      <c r="I14" s="26" t="s">
        <v>24</v>
      </c>
      <c r="J14" s="24" t="s">
        <v>17</v>
      </c>
      <c r="L14" s="29"/>
    </row>
    <row r="15" spans="2:46" s="1" customFormat="1" ht="18" customHeight="1" x14ac:dyDescent="0.2">
      <c r="B15" s="29"/>
      <c r="E15" s="24" t="s">
        <v>549</v>
      </c>
      <c r="I15" s="26" t="s">
        <v>26</v>
      </c>
      <c r="J15" s="24" t="s">
        <v>17</v>
      </c>
      <c r="L15" s="29"/>
    </row>
    <row r="16" spans="2:46" s="1" customFormat="1" ht="6.95" customHeight="1" x14ac:dyDescent="0.2">
      <c r="B16" s="29"/>
      <c r="L16" s="29"/>
    </row>
    <row r="17" spans="2:12" s="1" customFormat="1" ht="12" customHeight="1" x14ac:dyDescent="0.2">
      <c r="B17" s="29"/>
      <c r="D17" s="26" t="s">
        <v>27</v>
      </c>
      <c r="I17" s="26" t="s">
        <v>24</v>
      </c>
      <c r="J17" s="24" t="s">
        <v>17</v>
      </c>
      <c r="L17" s="29"/>
    </row>
    <row r="18" spans="2:12" s="1" customFormat="1" ht="18" customHeight="1" x14ac:dyDescent="0.2">
      <c r="B18" s="29"/>
      <c r="E18" s="24" t="s">
        <v>549</v>
      </c>
      <c r="I18" s="26" t="s">
        <v>26</v>
      </c>
      <c r="J18" s="24" t="s">
        <v>17</v>
      </c>
      <c r="L18" s="29"/>
    </row>
    <row r="19" spans="2:12" s="1" customFormat="1" ht="6.95" customHeight="1" x14ac:dyDescent="0.2">
      <c r="B19" s="29"/>
      <c r="L19" s="29"/>
    </row>
    <row r="20" spans="2:12" s="1" customFormat="1" ht="12" customHeight="1" x14ac:dyDescent="0.2">
      <c r="B20" s="29"/>
      <c r="D20" s="26" t="s">
        <v>29</v>
      </c>
      <c r="I20" s="26" t="s">
        <v>24</v>
      </c>
      <c r="J20" s="24" t="s">
        <v>17</v>
      </c>
      <c r="L20" s="29"/>
    </row>
    <row r="21" spans="2:12" s="1" customFormat="1" ht="18" customHeight="1" x14ac:dyDescent="0.2">
      <c r="B21" s="29"/>
      <c r="E21" s="24" t="s">
        <v>549</v>
      </c>
      <c r="I21" s="26" t="s">
        <v>26</v>
      </c>
      <c r="J21" s="24" t="s">
        <v>17</v>
      </c>
      <c r="L21" s="29"/>
    </row>
    <row r="22" spans="2:12" s="1" customFormat="1" ht="6.95" customHeight="1" x14ac:dyDescent="0.2">
      <c r="B22" s="29"/>
      <c r="L22" s="29"/>
    </row>
    <row r="23" spans="2:12" s="1" customFormat="1" ht="12" customHeight="1" x14ac:dyDescent="0.2">
      <c r="B23" s="29"/>
      <c r="D23" s="26" t="s">
        <v>32</v>
      </c>
      <c r="I23" s="26" t="s">
        <v>24</v>
      </c>
      <c r="J23" s="24" t="str">
        <f>IF('Rekapitulace stavby'!AN19="","",'Rekapitulace stavby'!AN19)</f>
        <v/>
      </c>
      <c r="L23" s="29"/>
    </row>
    <row r="24" spans="2:12" s="1" customFormat="1" ht="18" customHeight="1" x14ac:dyDescent="0.2">
      <c r="B24" s="29"/>
      <c r="E24" s="290" t="s">
        <v>550</v>
      </c>
      <c r="I24" s="26" t="s">
        <v>26</v>
      </c>
      <c r="J24" s="24" t="str">
        <f>IF('Rekapitulace stavby'!AN20="","",'Rekapitulace stavby'!AN20)</f>
        <v/>
      </c>
      <c r="L24" s="29"/>
    </row>
    <row r="25" spans="2:12" s="1" customFormat="1" ht="6.95" customHeight="1" x14ac:dyDescent="0.2">
      <c r="B25" s="29"/>
      <c r="L25" s="29"/>
    </row>
    <row r="26" spans="2:12" s="1" customFormat="1" ht="12" customHeight="1" x14ac:dyDescent="0.2">
      <c r="B26" s="29"/>
      <c r="D26" s="26" t="s">
        <v>33</v>
      </c>
      <c r="L26" s="29"/>
    </row>
    <row r="27" spans="2:12" s="7" customFormat="1" ht="16.5" customHeight="1" x14ac:dyDescent="0.2">
      <c r="B27" s="83"/>
      <c r="E27" s="250" t="s">
        <v>17</v>
      </c>
      <c r="F27" s="250"/>
      <c r="G27" s="250"/>
      <c r="H27" s="250"/>
      <c r="L27" s="83"/>
    </row>
    <row r="28" spans="2:12" s="1" customFormat="1" ht="6.95" customHeight="1" x14ac:dyDescent="0.2">
      <c r="B28" s="29"/>
      <c r="L28" s="29"/>
    </row>
    <row r="29" spans="2:12" s="1" customFormat="1" ht="6.95" customHeight="1" x14ac:dyDescent="0.2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 x14ac:dyDescent="0.2">
      <c r="B30" s="29"/>
      <c r="D30" s="84" t="s">
        <v>35</v>
      </c>
      <c r="J30" s="60">
        <f>ROUND(J90, 2)</f>
        <v>4177.99</v>
      </c>
      <c r="L30" s="29"/>
    </row>
    <row r="31" spans="2:12" s="1" customFormat="1" ht="6.95" customHeight="1" x14ac:dyDescent="0.2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 x14ac:dyDescent="0.2">
      <c r="B32" s="29"/>
      <c r="F32" s="32" t="s">
        <v>37</v>
      </c>
      <c r="I32" s="32" t="s">
        <v>36</v>
      </c>
      <c r="J32" s="32" t="s">
        <v>38</v>
      </c>
      <c r="L32" s="29"/>
    </row>
    <row r="33" spans="2:12" s="1" customFormat="1" ht="14.45" customHeight="1" x14ac:dyDescent="0.2">
      <c r="B33" s="29"/>
      <c r="D33" s="49" t="s">
        <v>39</v>
      </c>
      <c r="E33" s="26" t="s">
        <v>40</v>
      </c>
      <c r="F33" s="85">
        <f>ROUND((SUM(BE90:BE194)),  2)</f>
        <v>4177.99</v>
      </c>
      <c r="I33" s="86">
        <v>0.21</v>
      </c>
      <c r="J33" s="85">
        <f>ROUND(((SUM(BE90:BE194))*I33),  2)</f>
        <v>877.38</v>
      </c>
      <c r="L33" s="29"/>
    </row>
    <row r="34" spans="2:12" s="1" customFormat="1" ht="14.45" customHeight="1" x14ac:dyDescent="0.2">
      <c r="B34" s="29"/>
      <c r="E34" s="26" t="s">
        <v>41</v>
      </c>
      <c r="F34" s="85">
        <f>ROUND((SUM(BF90:BF194)),  2)</f>
        <v>0</v>
      </c>
      <c r="I34" s="86">
        <v>0.15</v>
      </c>
      <c r="J34" s="85">
        <f>ROUND(((SUM(BF90:BF194))*I34),  2)</f>
        <v>0</v>
      </c>
      <c r="L34" s="29"/>
    </row>
    <row r="35" spans="2:12" s="1" customFormat="1" ht="14.45" hidden="1" customHeight="1" x14ac:dyDescent="0.2">
      <c r="B35" s="29"/>
      <c r="E35" s="26" t="s">
        <v>42</v>
      </c>
      <c r="F35" s="85">
        <f>ROUND((SUM(BG90:BG194)),  2)</f>
        <v>0</v>
      </c>
      <c r="I35" s="86">
        <v>0.21</v>
      </c>
      <c r="J35" s="85">
        <f>0</f>
        <v>0</v>
      </c>
      <c r="L35" s="29"/>
    </row>
    <row r="36" spans="2:12" s="1" customFormat="1" ht="14.45" hidden="1" customHeight="1" x14ac:dyDescent="0.2">
      <c r="B36" s="29"/>
      <c r="E36" s="26" t="s">
        <v>43</v>
      </c>
      <c r="F36" s="85">
        <f>ROUND((SUM(BH90:BH194)),  2)</f>
        <v>0</v>
      </c>
      <c r="I36" s="86">
        <v>0.15</v>
      </c>
      <c r="J36" s="85">
        <f>0</f>
        <v>0</v>
      </c>
      <c r="L36" s="29"/>
    </row>
    <row r="37" spans="2:12" s="1" customFormat="1" ht="14.45" hidden="1" customHeight="1" x14ac:dyDescent="0.2">
      <c r="B37" s="29"/>
      <c r="E37" s="26" t="s">
        <v>44</v>
      </c>
      <c r="F37" s="85">
        <f>ROUND((SUM(BI90:BI194)),  2)</f>
        <v>0</v>
      </c>
      <c r="I37" s="86">
        <v>0</v>
      </c>
      <c r="J37" s="85">
        <f>0</f>
        <v>0</v>
      </c>
      <c r="L37" s="29"/>
    </row>
    <row r="38" spans="2:12" s="1" customFormat="1" ht="6.95" customHeight="1" x14ac:dyDescent="0.2">
      <c r="B38" s="29"/>
      <c r="L38" s="29"/>
    </row>
    <row r="39" spans="2:12" s="1" customFormat="1" ht="25.35" customHeight="1" x14ac:dyDescent="0.2">
      <c r="B39" s="29"/>
      <c r="C39" s="87"/>
      <c r="D39" s="88" t="s">
        <v>45</v>
      </c>
      <c r="E39" s="51"/>
      <c r="F39" s="51"/>
      <c r="G39" s="89" t="s">
        <v>46</v>
      </c>
      <c r="H39" s="90" t="s">
        <v>47</v>
      </c>
      <c r="I39" s="51"/>
      <c r="J39" s="91">
        <f>SUM(J30:J37)</f>
        <v>5055.37</v>
      </c>
      <c r="K39" s="92"/>
      <c r="L39" s="29"/>
    </row>
    <row r="40" spans="2:12" s="1" customFormat="1" ht="14.45" customHeight="1" x14ac:dyDescent="0.2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 x14ac:dyDescent="0.2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 x14ac:dyDescent="0.2">
      <c r="B45" s="29"/>
      <c r="C45" s="21" t="s">
        <v>86</v>
      </c>
      <c r="L45" s="29"/>
    </row>
    <row r="46" spans="2:12" s="1" customFormat="1" ht="6.95" customHeight="1" x14ac:dyDescent="0.2">
      <c r="B46" s="29"/>
      <c r="L46" s="29"/>
    </row>
    <row r="47" spans="2:12" s="1" customFormat="1" ht="12" customHeight="1" x14ac:dyDescent="0.2">
      <c r="B47" s="29"/>
      <c r="C47" s="26" t="s">
        <v>14</v>
      </c>
      <c r="L47" s="29"/>
    </row>
    <row r="48" spans="2:12" s="1" customFormat="1" ht="16.5" customHeight="1" x14ac:dyDescent="0.2">
      <c r="B48" s="29"/>
      <c r="E48" s="279" t="str">
        <f>E7</f>
        <v>Lesní cesta nad silnicí Jindřichovice</v>
      </c>
      <c r="F48" s="280"/>
      <c r="G48" s="280"/>
      <c r="H48" s="280"/>
      <c r="L48" s="29"/>
    </row>
    <row r="49" spans="2:47" s="1" customFormat="1" ht="12" customHeight="1" x14ac:dyDescent="0.2">
      <c r="B49" s="29"/>
      <c r="C49" s="26" t="s">
        <v>84</v>
      </c>
      <c r="L49" s="29"/>
    </row>
    <row r="50" spans="2:47" s="1" customFormat="1" ht="16.5" customHeight="1" x14ac:dyDescent="0.2">
      <c r="B50" s="29"/>
      <c r="E50" s="261" t="str">
        <f>E9</f>
        <v>01 - Lesní cesta</v>
      </c>
      <c r="F50" s="281"/>
      <c r="G50" s="281"/>
      <c r="H50" s="281"/>
      <c r="L50" s="29"/>
    </row>
    <row r="51" spans="2:47" s="1" customFormat="1" ht="6.95" customHeight="1" x14ac:dyDescent="0.2">
      <c r="B51" s="29"/>
      <c r="L51" s="29"/>
    </row>
    <row r="52" spans="2:47" s="1" customFormat="1" ht="12" customHeight="1" x14ac:dyDescent="0.2">
      <c r="B52" s="29"/>
      <c r="C52" s="26" t="s">
        <v>19</v>
      </c>
      <c r="F52" s="24" t="str">
        <f>F12</f>
        <v xml:space="preserve"> </v>
      </c>
      <c r="I52" s="26" t="s">
        <v>21</v>
      </c>
      <c r="J52" s="46" t="str">
        <f>IF(J12="","",J12)</f>
        <v>12. 1. 2023</v>
      </c>
      <c r="L52" s="29"/>
    </row>
    <row r="53" spans="2:47" s="1" customFormat="1" ht="6.95" customHeight="1" x14ac:dyDescent="0.2">
      <c r="B53" s="29"/>
      <c r="L53" s="29"/>
    </row>
    <row r="54" spans="2:47" s="1" customFormat="1" ht="15.2" customHeight="1" x14ac:dyDescent="0.2">
      <c r="B54" s="29"/>
      <c r="C54" s="26" t="s">
        <v>23</v>
      </c>
      <c r="F54" s="24" t="str">
        <f>E15</f>
        <v>xxxx</v>
      </c>
      <c r="I54" s="26" t="s">
        <v>29</v>
      </c>
      <c r="J54" s="27" t="str">
        <f>E21</f>
        <v>xxxx</v>
      </c>
      <c r="L54" s="29"/>
    </row>
    <row r="55" spans="2:47" s="1" customFormat="1" ht="15.2" customHeight="1" x14ac:dyDescent="0.2">
      <c r="B55" s="29"/>
      <c r="C55" s="26" t="s">
        <v>27</v>
      </c>
      <c r="F55" s="24" t="str">
        <f>IF(E18="","",E18)</f>
        <v>xxxx</v>
      </c>
      <c r="I55" s="26" t="s">
        <v>32</v>
      </c>
      <c r="J55" s="27" t="str">
        <f>E24</f>
        <v>www.stavebnikalkulace.cz</v>
      </c>
      <c r="L55" s="29"/>
    </row>
    <row r="56" spans="2:47" s="1" customFormat="1" ht="10.35" customHeight="1" x14ac:dyDescent="0.2">
      <c r="B56" s="29"/>
      <c r="L56" s="29"/>
    </row>
    <row r="57" spans="2:47" s="1" customFormat="1" ht="29.25" customHeight="1" x14ac:dyDescent="0.2">
      <c r="B57" s="29"/>
      <c r="C57" s="93" t="s">
        <v>87</v>
      </c>
      <c r="D57" s="87"/>
      <c r="E57" s="87"/>
      <c r="F57" s="87"/>
      <c r="G57" s="87"/>
      <c r="H57" s="87"/>
      <c r="I57" s="87"/>
      <c r="J57" s="94" t="s">
        <v>88</v>
      </c>
      <c r="K57" s="87"/>
      <c r="L57" s="29"/>
    </row>
    <row r="58" spans="2:47" s="1" customFormat="1" ht="10.35" customHeight="1" x14ac:dyDescent="0.2">
      <c r="B58" s="29"/>
      <c r="L58" s="29"/>
    </row>
    <row r="59" spans="2:47" s="1" customFormat="1" ht="22.9" customHeight="1" x14ac:dyDescent="0.2">
      <c r="B59" s="29"/>
      <c r="C59" s="95" t="s">
        <v>67</v>
      </c>
      <c r="J59" s="60">
        <f>J90</f>
        <v>4177.99</v>
      </c>
      <c r="L59" s="29"/>
      <c r="AU59" s="17" t="s">
        <v>89</v>
      </c>
    </row>
    <row r="60" spans="2:47" s="8" customFormat="1" ht="24.95" customHeight="1" x14ac:dyDescent="0.2">
      <c r="B60" s="96"/>
      <c r="D60" s="97" t="s">
        <v>90</v>
      </c>
      <c r="E60" s="98"/>
      <c r="F60" s="98"/>
      <c r="G60" s="98"/>
      <c r="H60" s="98"/>
      <c r="I60" s="98"/>
      <c r="J60" s="99">
        <f>J91</f>
        <v>4172.99</v>
      </c>
      <c r="L60" s="96"/>
    </row>
    <row r="61" spans="2:47" s="9" customFormat="1" ht="19.899999999999999" customHeight="1" x14ac:dyDescent="0.2">
      <c r="B61" s="100"/>
      <c r="D61" s="101" t="s">
        <v>91</v>
      </c>
      <c r="E61" s="102"/>
      <c r="F61" s="102"/>
      <c r="G61" s="102"/>
      <c r="H61" s="102"/>
      <c r="I61" s="102"/>
      <c r="J61" s="103">
        <f>J92</f>
        <v>1678.8</v>
      </c>
      <c r="L61" s="100"/>
    </row>
    <row r="62" spans="2:47" s="9" customFormat="1" ht="19.899999999999999" customHeight="1" x14ac:dyDescent="0.2">
      <c r="B62" s="100"/>
      <c r="D62" s="101" t="s">
        <v>92</v>
      </c>
      <c r="E62" s="102"/>
      <c r="F62" s="102"/>
      <c r="G62" s="102"/>
      <c r="H62" s="102"/>
      <c r="I62" s="102"/>
      <c r="J62" s="103">
        <f>J110</f>
        <v>16.32</v>
      </c>
      <c r="L62" s="100"/>
    </row>
    <row r="63" spans="2:47" s="9" customFormat="1" ht="19.899999999999999" customHeight="1" x14ac:dyDescent="0.2">
      <c r="B63" s="100"/>
      <c r="D63" s="101" t="s">
        <v>93</v>
      </c>
      <c r="E63" s="102"/>
      <c r="F63" s="102"/>
      <c r="G63" s="102"/>
      <c r="H63" s="102"/>
      <c r="I63" s="102"/>
      <c r="J63" s="103">
        <f>J126</f>
        <v>156.71</v>
      </c>
      <c r="L63" s="100"/>
    </row>
    <row r="64" spans="2:47" s="9" customFormat="1" ht="19.899999999999999" customHeight="1" x14ac:dyDescent="0.2">
      <c r="B64" s="100"/>
      <c r="D64" s="101" t="s">
        <v>94</v>
      </c>
      <c r="E64" s="102"/>
      <c r="F64" s="102"/>
      <c r="G64" s="102"/>
      <c r="H64" s="102"/>
      <c r="I64" s="102"/>
      <c r="J64" s="103">
        <f>J143</f>
        <v>2118</v>
      </c>
      <c r="L64" s="100"/>
    </row>
    <row r="65" spans="2:12" s="9" customFormat="1" ht="19.899999999999999" customHeight="1" x14ac:dyDescent="0.2">
      <c r="B65" s="100"/>
      <c r="D65" s="101" t="s">
        <v>95</v>
      </c>
      <c r="E65" s="102"/>
      <c r="F65" s="102"/>
      <c r="G65" s="102"/>
      <c r="H65" s="102"/>
      <c r="I65" s="102"/>
      <c r="J65" s="103">
        <f>J164</f>
        <v>40.07</v>
      </c>
      <c r="L65" s="100"/>
    </row>
    <row r="66" spans="2:12" s="9" customFormat="1" ht="19.899999999999999" customHeight="1" x14ac:dyDescent="0.2">
      <c r="B66" s="100"/>
      <c r="D66" s="101" t="s">
        <v>96</v>
      </c>
      <c r="E66" s="102"/>
      <c r="F66" s="102"/>
      <c r="G66" s="102"/>
      <c r="H66" s="102"/>
      <c r="I66" s="102"/>
      <c r="J66" s="103">
        <f>J178</f>
        <v>163.09</v>
      </c>
      <c r="L66" s="100"/>
    </row>
    <row r="67" spans="2:12" s="8" customFormat="1" ht="24.95" customHeight="1" x14ac:dyDescent="0.2">
      <c r="B67" s="96"/>
      <c r="D67" s="97" t="s">
        <v>97</v>
      </c>
      <c r="E67" s="98"/>
      <c r="F67" s="98"/>
      <c r="G67" s="98"/>
      <c r="H67" s="98"/>
      <c r="I67" s="98"/>
      <c r="J67" s="99">
        <f>J181</f>
        <v>5</v>
      </c>
      <c r="L67" s="96"/>
    </row>
    <row r="68" spans="2:12" s="9" customFormat="1" ht="19.899999999999999" customHeight="1" x14ac:dyDescent="0.2">
      <c r="B68" s="100"/>
      <c r="D68" s="101" t="s">
        <v>98</v>
      </c>
      <c r="E68" s="102"/>
      <c r="F68" s="102"/>
      <c r="G68" s="102"/>
      <c r="H68" s="102"/>
      <c r="I68" s="102"/>
      <c r="J68" s="103">
        <f>J182</f>
        <v>2</v>
      </c>
      <c r="L68" s="100"/>
    </row>
    <row r="69" spans="2:12" s="9" customFormat="1" ht="19.899999999999999" customHeight="1" x14ac:dyDescent="0.2">
      <c r="B69" s="100"/>
      <c r="D69" s="101" t="s">
        <v>99</v>
      </c>
      <c r="E69" s="102"/>
      <c r="F69" s="102"/>
      <c r="G69" s="102"/>
      <c r="H69" s="102"/>
      <c r="I69" s="102"/>
      <c r="J69" s="103">
        <f>J187</f>
        <v>2</v>
      </c>
      <c r="L69" s="100"/>
    </row>
    <row r="70" spans="2:12" s="9" customFormat="1" ht="19.899999999999999" customHeight="1" x14ac:dyDescent="0.2">
      <c r="B70" s="100"/>
      <c r="D70" s="101" t="s">
        <v>100</v>
      </c>
      <c r="E70" s="102"/>
      <c r="F70" s="102"/>
      <c r="G70" s="102"/>
      <c r="H70" s="102"/>
      <c r="I70" s="102"/>
      <c r="J70" s="103">
        <f>J192</f>
        <v>1</v>
      </c>
      <c r="L70" s="100"/>
    </row>
    <row r="71" spans="2:12" s="1" customFormat="1" ht="21.75" customHeight="1" x14ac:dyDescent="0.2">
      <c r="B71" s="29"/>
      <c r="L71" s="29"/>
    </row>
    <row r="72" spans="2:12" s="1" customFormat="1" ht="6.95" customHeight="1" x14ac:dyDescent="0.2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29"/>
    </row>
    <row r="76" spans="2:12" s="1" customFormat="1" ht="6.95" customHeight="1" x14ac:dyDescent="0.2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29"/>
    </row>
    <row r="77" spans="2:12" s="1" customFormat="1" ht="24.95" customHeight="1" x14ac:dyDescent="0.2">
      <c r="B77" s="29"/>
      <c r="C77" s="21" t="s">
        <v>101</v>
      </c>
      <c r="L77" s="29"/>
    </row>
    <row r="78" spans="2:12" s="1" customFormat="1" ht="6.95" customHeight="1" x14ac:dyDescent="0.2">
      <c r="B78" s="29"/>
      <c r="L78" s="29"/>
    </row>
    <row r="79" spans="2:12" s="1" customFormat="1" ht="12" customHeight="1" x14ac:dyDescent="0.2">
      <c r="B79" s="29"/>
      <c r="C79" s="26" t="s">
        <v>14</v>
      </c>
      <c r="L79" s="29"/>
    </row>
    <row r="80" spans="2:12" s="1" customFormat="1" ht="16.5" customHeight="1" x14ac:dyDescent="0.2">
      <c r="B80" s="29"/>
      <c r="E80" s="279" t="str">
        <f>E7</f>
        <v>Lesní cesta nad silnicí Jindřichovice</v>
      </c>
      <c r="F80" s="280"/>
      <c r="G80" s="280"/>
      <c r="H80" s="280"/>
      <c r="L80" s="29"/>
    </row>
    <row r="81" spans="2:65" s="1" customFormat="1" ht="12" customHeight="1" x14ac:dyDescent="0.2">
      <c r="B81" s="29"/>
      <c r="C81" s="26" t="s">
        <v>84</v>
      </c>
      <c r="L81" s="29"/>
    </row>
    <row r="82" spans="2:65" s="1" customFormat="1" ht="16.5" customHeight="1" x14ac:dyDescent="0.2">
      <c r="B82" s="29"/>
      <c r="E82" s="261" t="str">
        <f>E9</f>
        <v>01 - Lesní cesta</v>
      </c>
      <c r="F82" s="281"/>
      <c r="G82" s="281"/>
      <c r="H82" s="281"/>
      <c r="L82" s="29"/>
    </row>
    <row r="83" spans="2:65" s="1" customFormat="1" ht="6.95" customHeight="1" x14ac:dyDescent="0.2">
      <c r="B83" s="29"/>
      <c r="L83" s="29"/>
    </row>
    <row r="84" spans="2:65" s="1" customFormat="1" ht="12" customHeight="1" x14ac:dyDescent="0.2">
      <c r="B84" s="29"/>
      <c r="C84" s="26" t="s">
        <v>19</v>
      </c>
      <c r="F84" s="24" t="str">
        <f>F12</f>
        <v xml:space="preserve"> </v>
      </c>
      <c r="I84" s="26" t="s">
        <v>21</v>
      </c>
      <c r="J84" s="46" t="str">
        <f>IF(J12="","",J12)</f>
        <v>12. 1. 2023</v>
      </c>
      <c r="L84" s="29"/>
    </row>
    <row r="85" spans="2:65" s="1" customFormat="1" ht="6.95" customHeight="1" x14ac:dyDescent="0.2">
      <c r="B85" s="29"/>
      <c r="L85" s="29"/>
    </row>
    <row r="86" spans="2:65" s="1" customFormat="1" ht="15.2" customHeight="1" x14ac:dyDescent="0.2">
      <c r="B86" s="29"/>
      <c r="C86" s="26" t="s">
        <v>23</v>
      </c>
      <c r="F86" s="24" t="str">
        <f>E15</f>
        <v>xxxx</v>
      </c>
      <c r="I86" s="26" t="s">
        <v>29</v>
      </c>
      <c r="J86" s="27" t="str">
        <f>E21</f>
        <v>xxxx</v>
      </c>
      <c r="L86" s="29"/>
    </row>
    <row r="87" spans="2:65" s="1" customFormat="1" ht="15.2" customHeight="1" x14ac:dyDescent="0.2">
      <c r="B87" s="29"/>
      <c r="C87" s="26" t="s">
        <v>27</v>
      </c>
      <c r="F87" s="24" t="str">
        <f>IF(E18="","",E18)</f>
        <v>xxxx</v>
      </c>
      <c r="I87" s="26" t="s">
        <v>32</v>
      </c>
      <c r="J87" s="27" t="str">
        <f>E24</f>
        <v>www.stavebnikalkulace.cz</v>
      </c>
      <c r="L87" s="29"/>
    </row>
    <row r="88" spans="2:65" s="1" customFormat="1" ht="10.35" customHeight="1" x14ac:dyDescent="0.2">
      <c r="B88" s="29"/>
      <c r="L88" s="29"/>
    </row>
    <row r="89" spans="2:65" s="10" customFormat="1" ht="29.25" customHeight="1" x14ac:dyDescent="0.2">
      <c r="B89" s="104"/>
      <c r="C89" s="105" t="s">
        <v>102</v>
      </c>
      <c r="D89" s="106" t="s">
        <v>54</v>
      </c>
      <c r="E89" s="106" t="s">
        <v>50</v>
      </c>
      <c r="F89" s="106" t="s">
        <v>51</v>
      </c>
      <c r="G89" s="106" t="s">
        <v>103</v>
      </c>
      <c r="H89" s="106" t="s">
        <v>104</v>
      </c>
      <c r="I89" s="106" t="s">
        <v>105</v>
      </c>
      <c r="J89" s="106" t="s">
        <v>88</v>
      </c>
      <c r="K89" s="107" t="s">
        <v>106</v>
      </c>
      <c r="L89" s="104"/>
      <c r="M89" s="53" t="s">
        <v>17</v>
      </c>
      <c r="N89" s="54" t="s">
        <v>39</v>
      </c>
      <c r="O89" s="54" t="s">
        <v>107</v>
      </c>
      <c r="P89" s="54" t="s">
        <v>108</v>
      </c>
      <c r="Q89" s="54" t="s">
        <v>109</v>
      </c>
      <c r="R89" s="54" t="s">
        <v>110</v>
      </c>
      <c r="S89" s="54" t="s">
        <v>111</v>
      </c>
      <c r="T89" s="55" t="s">
        <v>112</v>
      </c>
    </row>
    <row r="90" spans="2:65" s="1" customFormat="1" ht="22.9" customHeight="1" x14ac:dyDescent="0.25">
      <c r="B90" s="29"/>
      <c r="C90" s="58" t="s">
        <v>113</v>
      </c>
      <c r="J90" s="108">
        <f>BK90</f>
        <v>4177.99</v>
      </c>
      <c r="L90" s="29"/>
      <c r="M90" s="56"/>
      <c r="N90" s="47"/>
      <c r="O90" s="47"/>
      <c r="P90" s="109">
        <f>P91+P181</f>
        <v>664.02954599999998</v>
      </c>
      <c r="Q90" s="47"/>
      <c r="R90" s="109">
        <f>R91+R181</f>
        <v>163.09065800000002</v>
      </c>
      <c r="S90" s="47"/>
      <c r="T90" s="110">
        <f>T91+T181</f>
        <v>0</v>
      </c>
      <c r="AT90" s="17" t="s">
        <v>68</v>
      </c>
      <c r="AU90" s="17" t="s">
        <v>89</v>
      </c>
      <c r="BK90" s="111">
        <f>BK91+BK181</f>
        <v>4177.99</v>
      </c>
    </row>
    <row r="91" spans="2:65" s="11" customFormat="1" ht="25.9" customHeight="1" x14ac:dyDescent="0.2">
      <c r="B91" s="112"/>
      <c r="D91" s="113" t="s">
        <v>68</v>
      </c>
      <c r="E91" s="114" t="s">
        <v>114</v>
      </c>
      <c r="F91" s="114" t="s">
        <v>115</v>
      </c>
      <c r="J91" s="115">
        <f>BK91</f>
        <v>4172.99</v>
      </c>
      <c r="L91" s="112"/>
      <c r="M91" s="116"/>
      <c r="P91" s="117">
        <f>P92+P110+P126+P143+P164+P178</f>
        <v>664.02954599999998</v>
      </c>
      <c r="R91" s="117">
        <f>R92+R110+R126+R143+R164+R178</f>
        <v>163.09065800000002</v>
      </c>
      <c r="T91" s="118">
        <f>T92+T110+T126+T143+T164+T178</f>
        <v>0</v>
      </c>
      <c r="AR91" s="113" t="s">
        <v>77</v>
      </c>
      <c r="AT91" s="119" t="s">
        <v>68</v>
      </c>
      <c r="AU91" s="119" t="s">
        <v>69</v>
      </c>
      <c r="AY91" s="113" t="s">
        <v>116</v>
      </c>
      <c r="BK91" s="120">
        <f>BK92+BK110+BK126+BK143+BK164+BK178</f>
        <v>4172.99</v>
      </c>
    </row>
    <row r="92" spans="2:65" s="11" customFormat="1" ht="22.9" customHeight="1" x14ac:dyDescent="0.2">
      <c r="B92" s="112"/>
      <c r="D92" s="113" t="s">
        <v>68</v>
      </c>
      <c r="E92" s="121" t="s">
        <v>77</v>
      </c>
      <c r="F92" s="121" t="s">
        <v>117</v>
      </c>
      <c r="J92" s="122">
        <f>BK92</f>
        <v>1678.8</v>
      </c>
      <c r="L92" s="112"/>
      <c r="M92" s="116"/>
      <c r="P92" s="117">
        <f>SUM(P93:P109)</f>
        <v>62.038600000000002</v>
      </c>
      <c r="R92" s="117">
        <f>SUM(R93:R109)</f>
        <v>0</v>
      </c>
      <c r="T92" s="118">
        <f>SUM(T93:T109)</f>
        <v>0</v>
      </c>
      <c r="AR92" s="113" t="s">
        <v>77</v>
      </c>
      <c r="AT92" s="119" t="s">
        <v>68</v>
      </c>
      <c r="AU92" s="119" t="s">
        <v>77</v>
      </c>
      <c r="AY92" s="113" t="s">
        <v>116</v>
      </c>
      <c r="BK92" s="120">
        <f>SUM(BK93:BK109)</f>
        <v>1678.8</v>
      </c>
    </row>
    <row r="93" spans="2:65" s="1" customFormat="1" ht="21.75" customHeight="1" x14ac:dyDescent="0.2">
      <c r="B93" s="29"/>
      <c r="C93" s="123" t="s">
        <v>77</v>
      </c>
      <c r="D93" s="123" t="s">
        <v>118</v>
      </c>
      <c r="E93" s="124" t="s">
        <v>119</v>
      </c>
      <c r="F93" s="125" t="s">
        <v>120</v>
      </c>
      <c r="G93" s="126" t="s">
        <v>121</v>
      </c>
      <c r="H93" s="127">
        <v>35.200000000000003</v>
      </c>
      <c r="I93" s="128">
        <v>1</v>
      </c>
      <c r="J93" s="128">
        <f>ROUND(I93*H93,2)</f>
        <v>35.200000000000003</v>
      </c>
      <c r="K93" s="125" t="s">
        <v>122</v>
      </c>
      <c r="L93" s="29"/>
      <c r="M93" s="129" t="s">
        <v>17</v>
      </c>
      <c r="N93" s="130" t="s">
        <v>40</v>
      </c>
      <c r="O93" s="131">
        <v>0.188</v>
      </c>
      <c r="P93" s="131">
        <f>O93*H93</f>
        <v>6.6176000000000004</v>
      </c>
      <c r="Q93" s="131">
        <v>0</v>
      </c>
      <c r="R93" s="131">
        <f>Q93*H93</f>
        <v>0</v>
      </c>
      <c r="S93" s="131">
        <v>0</v>
      </c>
      <c r="T93" s="132">
        <f>S93*H93</f>
        <v>0</v>
      </c>
      <c r="AR93" s="133" t="s">
        <v>123</v>
      </c>
      <c r="AT93" s="133" t="s">
        <v>118</v>
      </c>
      <c r="AU93" s="133" t="s">
        <v>79</v>
      </c>
      <c r="AY93" s="17" t="s">
        <v>116</v>
      </c>
      <c r="BE93" s="134">
        <f>IF(N93="základní",J93,0)</f>
        <v>35.200000000000003</v>
      </c>
      <c r="BF93" s="134">
        <f>IF(N93="snížená",J93,0)</f>
        <v>0</v>
      </c>
      <c r="BG93" s="134">
        <f>IF(N93="zákl. přenesená",J93,0)</f>
        <v>0</v>
      </c>
      <c r="BH93" s="134">
        <f>IF(N93="sníž. přenesená",J93,0)</f>
        <v>0</v>
      </c>
      <c r="BI93" s="134">
        <f>IF(N93="nulová",J93,0)</f>
        <v>0</v>
      </c>
      <c r="BJ93" s="17" t="s">
        <v>77</v>
      </c>
      <c r="BK93" s="134">
        <f>ROUND(I93*H93,2)</f>
        <v>35.200000000000003</v>
      </c>
      <c r="BL93" s="17" t="s">
        <v>123</v>
      </c>
      <c r="BM93" s="133" t="s">
        <v>124</v>
      </c>
    </row>
    <row r="94" spans="2:65" s="1" customFormat="1" ht="11.25" x14ac:dyDescent="0.2">
      <c r="B94" s="29"/>
      <c r="D94" s="135" t="s">
        <v>125</v>
      </c>
      <c r="F94" s="136" t="s">
        <v>126</v>
      </c>
      <c r="L94" s="29"/>
      <c r="M94" s="137"/>
      <c r="T94" s="50"/>
      <c r="AT94" s="17" t="s">
        <v>125</v>
      </c>
      <c r="AU94" s="17" t="s">
        <v>79</v>
      </c>
    </row>
    <row r="95" spans="2:65" s="12" customFormat="1" ht="11.25" x14ac:dyDescent="0.2">
      <c r="B95" s="138"/>
      <c r="D95" s="139" t="s">
        <v>127</v>
      </c>
      <c r="E95" s="140" t="s">
        <v>17</v>
      </c>
      <c r="F95" s="141" t="s">
        <v>128</v>
      </c>
      <c r="H95" s="140" t="s">
        <v>17</v>
      </c>
      <c r="L95" s="138"/>
      <c r="M95" s="142"/>
      <c r="T95" s="143"/>
      <c r="AT95" s="140" t="s">
        <v>127</v>
      </c>
      <c r="AU95" s="140" t="s">
        <v>79</v>
      </c>
      <c r="AV95" s="12" t="s">
        <v>77</v>
      </c>
      <c r="AW95" s="12" t="s">
        <v>31</v>
      </c>
      <c r="AX95" s="12" t="s">
        <v>69</v>
      </c>
      <c r="AY95" s="140" t="s">
        <v>116</v>
      </c>
    </row>
    <row r="96" spans="2:65" s="13" customFormat="1" ht="11.25" x14ac:dyDescent="0.2">
      <c r="B96" s="144"/>
      <c r="D96" s="139" t="s">
        <v>127</v>
      </c>
      <c r="E96" s="145" t="s">
        <v>17</v>
      </c>
      <c r="F96" s="146" t="s">
        <v>129</v>
      </c>
      <c r="H96" s="147">
        <v>35.200000000000003</v>
      </c>
      <c r="L96" s="144"/>
      <c r="M96" s="148"/>
      <c r="T96" s="149"/>
      <c r="AT96" s="145" t="s">
        <v>127</v>
      </c>
      <c r="AU96" s="145" t="s">
        <v>79</v>
      </c>
      <c r="AV96" s="13" t="s">
        <v>79</v>
      </c>
      <c r="AW96" s="13" t="s">
        <v>31</v>
      </c>
      <c r="AX96" s="13" t="s">
        <v>77</v>
      </c>
      <c r="AY96" s="145" t="s">
        <v>116</v>
      </c>
    </row>
    <row r="97" spans="2:65" s="1" customFormat="1" ht="21.75" customHeight="1" x14ac:dyDescent="0.2">
      <c r="B97" s="29"/>
      <c r="C97" s="123" t="s">
        <v>79</v>
      </c>
      <c r="D97" s="123" t="s">
        <v>118</v>
      </c>
      <c r="E97" s="124" t="s">
        <v>130</v>
      </c>
      <c r="F97" s="125" t="s">
        <v>131</v>
      </c>
      <c r="G97" s="126" t="s">
        <v>121</v>
      </c>
      <c r="H97" s="127">
        <v>85</v>
      </c>
      <c r="I97" s="128">
        <v>1</v>
      </c>
      <c r="J97" s="128">
        <f>ROUND(I97*H97,2)</f>
        <v>85</v>
      </c>
      <c r="K97" s="125" t="s">
        <v>122</v>
      </c>
      <c r="L97" s="29"/>
      <c r="M97" s="129" t="s">
        <v>17</v>
      </c>
      <c r="N97" s="130" t="s">
        <v>40</v>
      </c>
      <c r="O97" s="131">
        <v>0.152</v>
      </c>
      <c r="P97" s="131">
        <f>O97*H97</f>
        <v>12.92</v>
      </c>
      <c r="Q97" s="131">
        <v>0</v>
      </c>
      <c r="R97" s="131">
        <f>Q97*H97</f>
        <v>0</v>
      </c>
      <c r="S97" s="131">
        <v>0</v>
      </c>
      <c r="T97" s="132">
        <f>S97*H97</f>
        <v>0</v>
      </c>
      <c r="AR97" s="133" t="s">
        <v>123</v>
      </c>
      <c r="AT97" s="133" t="s">
        <v>118</v>
      </c>
      <c r="AU97" s="133" t="s">
        <v>79</v>
      </c>
      <c r="AY97" s="17" t="s">
        <v>116</v>
      </c>
      <c r="BE97" s="134">
        <f>IF(N97="základní",J97,0)</f>
        <v>85</v>
      </c>
      <c r="BF97" s="134">
        <f>IF(N97="snížená",J97,0)</f>
        <v>0</v>
      </c>
      <c r="BG97" s="134">
        <f>IF(N97="zákl. přenesená",J97,0)</f>
        <v>0</v>
      </c>
      <c r="BH97" s="134">
        <f>IF(N97="sníž. přenesená",J97,0)</f>
        <v>0</v>
      </c>
      <c r="BI97" s="134">
        <f>IF(N97="nulová",J97,0)</f>
        <v>0</v>
      </c>
      <c r="BJ97" s="17" t="s">
        <v>77</v>
      </c>
      <c r="BK97" s="134">
        <f>ROUND(I97*H97,2)</f>
        <v>85</v>
      </c>
      <c r="BL97" s="17" t="s">
        <v>123</v>
      </c>
      <c r="BM97" s="133" t="s">
        <v>132</v>
      </c>
    </row>
    <row r="98" spans="2:65" s="1" customFormat="1" ht="11.25" x14ac:dyDescent="0.2">
      <c r="B98" s="29"/>
      <c r="D98" s="135" t="s">
        <v>125</v>
      </c>
      <c r="F98" s="136" t="s">
        <v>133</v>
      </c>
      <c r="L98" s="29"/>
      <c r="M98" s="137"/>
      <c r="T98" s="50"/>
      <c r="AT98" s="17" t="s">
        <v>125</v>
      </c>
      <c r="AU98" s="17" t="s">
        <v>79</v>
      </c>
    </row>
    <row r="99" spans="2:65" s="1" customFormat="1" ht="37.9" customHeight="1" x14ac:dyDescent="0.2">
      <c r="B99" s="29"/>
      <c r="C99" s="123" t="s">
        <v>134</v>
      </c>
      <c r="D99" s="123" t="s">
        <v>118</v>
      </c>
      <c r="E99" s="124" t="s">
        <v>135</v>
      </c>
      <c r="F99" s="125" t="s">
        <v>136</v>
      </c>
      <c r="G99" s="126" t="s">
        <v>121</v>
      </c>
      <c r="H99" s="127">
        <v>95.2</v>
      </c>
      <c r="I99" s="128">
        <v>1</v>
      </c>
      <c r="J99" s="128">
        <f>ROUND(I99*H99,2)</f>
        <v>95.2</v>
      </c>
      <c r="K99" s="125" t="s">
        <v>122</v>
      </c>
      <c r="L99" s="29"/>
      <c r="M99" s="129" t="s">
        <v>17</v>
      </c>
      <c r="N99" s="130" t="s">
        <v>40</v>
      </c>
      <c r="O99" s="131">
        <v>4.3999999999999997E-2</v>
      </c>
      <c r="P99" s="131">
        <f>O99*H99</f>
        <v>4.1887999999999996</v>
      </c>
      <c r="Q99" s="131">
        <v>0</v>
      </c>
      <c r="R99" s="131">
        <f>Q99*H99</f>
        <v>0</v>
      </c>
      <c r="S99" s="131">
        <v>0</v>
      </c>
      <c r="T99" s="132">
        <f>S99*H99</f>
        <v>0</v>
      </c>
      <c r="AR99" s="133" t="s">
        <v>123</v>
      </c>
      <c r="AT99" s="133" t="s">
        <v>118</v>
      </c>
      <c r="AU99" s="133" t="s">
        <v>79</v>
      </c>
      <c r="AY99" s="17" t="s">
        <v>116</v>
      </c>
      <c r="BE99" s="134">
        <f>IF(N99="základní",J99,0)</f>
        <v>95.2</v>
      </c>
      <c r="BF99" s="134">
        <f>IF(N99="snížená",J99,0)</f>
        <v>0</v>
      </c>
      <c r="BG99" s="134">
        <f>IF(N99="zákl. přenesená",J99,0)</f>
        <v>0</v>
      </c>
      <c r="BH99" s="134">
        <f>IF(N99="sníž. přenesená",J99,0)</f>
        <v>0</v>
      </c>
      <c r="BI99" s="134">
        <f>IF(N99="nulová",J99,0)</f>
        <v>0</v>
      </c>
      <c r="BJ99" s="17" t="s">
        <v>77</v>
      </c>
      <c r="BK99" s="134">
        <f>ROUND(I99*H99,2)</f>
        <v>95.2</v>
      </c>
      <c r="BL99" s="17" t="s">
        <v>123</v>
      </c>
      <c r="BM99" s="133" t="s">
        <v>137</v>
      </c>
    </row>
    <row r="100" spans="2:65" s="1" customFormat="1" ht="11.25" x14ac:dyDescent="0.2">
      <c r="B100" s="29"/>
      <c r="D100" s="135" t="s">
        <v>125</v>
      </c>
      <c r="F100" s="136" t="s">
        <v>138</v>
      </c>
      <c r="L100" s="29"/>
      <c r="M100" s="137"/>
      <c r="T100" s="50"/>
      <c r="AT100" s="17" t="s">
        <v>125</v>
      </c>
      <c r="AU100" s="17" t="s">
        <v>79</v>
      </c>
    </row>
    <row r="101" spans="2:65" s="1" customFormat="1" ht="24.2" customHeight="1" x14ac:dyDescent="0.2">
      <c r="B101" s="29"/>
      <c r="C101" s="123" t="s">
        <v>123</v>
      </c>
      <c r="D101" s="123" t="s">
        <v>118</v>
      </c>
      <c r="E101" s="124" t="s">
        <v>139</v>
      </c>
      <c r="F101" s="125" t="s">
        <v>140</v>
      </c>
      <c r="G101" s="126" t="s">
        <v>121</v>
      </c>
      <c r="H101" s="127">
        <v>95.2</v>
      </c>
      <c r="I101" s="128">
        <v>1</v>
      </c>
      <c r="J101" s="128">
        <f>ROUND(I101*H101,2)</f>
        <v>95.2</v>
      </c>
      <c r="K101" s="125" t="s">
        <v>122</v>
      </c>
      <c r="L101" s="29"/>
      <c r="M101" s="129" t="s">
        <v>17</v>
      </c>
      <c r="N101" s="130" t="s">
        <v>40</v>
      </c>
      <c r="O101" s="131">
        <v>0.13100000000000001</v>
      </c>
      <c r="P101" s="131">
        <f>O101*H101</f>
        <v>12.471200000000001</v>
      </c>
      <c r="Q101" s="131">
        <v>0</v>
      </c>
      <c r="R101" s="131">
        <f>Q101*H101</f>
        <v>0</v>
      </c>
      <c r="S101" s="131">
        <v>0</v>
      </c>
      <c r="T101" s="132">
        <f>S101*H101</f>
        <v>0</v>
      </c>
      <c r="AR101" s="133" t="s">
        <v>123</v>
      </c>
      <c r="AT101" s="133" t="s">
        <v>118</v>
      </c>
      <c r="AU101" s="133" t="s">
        <v>79</v>
      </c>
      <c r="AY101" s="17" t="s">
        <v>116</v>
      </c>
      <c r="BE101" s="134">
        <f>IF(N101="základní",J101,0)</f>
        <v>95.2</v>
      </c>
      <c r="BF101" s="134">
        <f>IF(N101="snížená",J101,0)</f>
        <v>0</v>
      </c>
      <c r="BG101" s="134">
        <f>IF(N101="zákl. přenesená",J101,0)</f>
        <v>0</v>
      </c>
      <c r="BH101" s="134">
        <f>IF(N101="sníž. přenesená",J101,0)</f>
        <v>0</v>
      </c>
      <c r="BI101" s="134">
        <f>IF(N101="nulová",J101,0)</f>
        <v>0</v>
      </c>
      <c r="BJ101" s="17" t="s">
        <v>77</v>
      </c>
      <c r="BK101" s="134">
        <f>ROUND(I101*H101,2)</f>
        <v>95.2</v>
      </c>
      <c r="BL101" s="17" t="s">
        <v>123</v>
      </c>
      <c r="BM101" s="133" t="s">
        <v>141</v>
      </c>
    </row>
    <row r="102" spans="2:65" s="1" customFormat="1" ht="11.25" x14ac:dyDescent="0.2">
      <c r="B102" s="29"/>
      <c r="D102" s="135" t="s">
        <v>125</v>
      </c>
      <c r="F102" s="136" t="s">
        <v>142</v>
      </c>
      <c r="L102" s="29"/>
      <c r="M102" s="137"/>
      <c r="T102" s="50"/>
      <c r="AT102" s="17" t="s">
        <v>125</v>
      </c>
      <c r="AU102" s="17" t="s">
        <v>79</v>
      </c>
    </row>
    <row r="103" spans="2:65" s="13" customFormat="1" ht="11.25" x14ac:dyDescent="0.2">
      <c r="B103" s="144"/>
      <c r="D103" s="139" t="s">
        <v>127</v>
      </c>
      <c r="E103" s="145" t="s">
        <v>17</v>
      </c>
      <c r="F103" s="146" t="s">
        <v>143</v>
      </c>
      <c r="H103" s="147">
        <v>95.2</v>
      </c>
      <c r="L103" s="144"/>
      <c r="M103" s="148"/>
      <c r="T103" s="149"/>
      <c r="AT103" s="145" t="s">
        <v>127</v>
      </c>
      <c r="AU103" s="145" t="s">
        <v>79</v>
      </c>
      <c r="AV103" s="13" t="s">
        <v>79</v>
      </c>
      <c r="AW103" s="13" t="s">
        <v>31</v>
      </c>
      <c r="AX103" s="13" t="s">
        <v>77</v>
      </c>
      <c r="AY103" s="145" t="s">
        <v>116</v>
      </c>
    </row>
    <row r="104" spans="2:65" s="1" customFormat="1" ht="21.75" customHeight="1" x14ac:dyDescent="0.2">
      <c r="B104" s="29"/>
      <c r="C104" s="123" t="s">
        <v>144</v>
      </c>
      <c r="D104" s="123" t="s">
        <v>118</v>
      </c>
      <c r="E104" s="124" t="s">
        <v>145</v>
      </c>
      <c r="F104" s="125" t="s">
        <v>146</v>
      </c>
      <c r="G104" s="126" t="s">
        <v>147</v>
      </c>
      <c r="H104" s="127">
        <v>921</v>
      </c>
      <c r="I104" s="128">
        <v>1</v>
      </c>
      <c r="J104" s="128">
        <f>ROUND(I104*H104,2)</f>
        <v>921</v>
      </c>
      <c r="K104" s="125" t="s">
        <v>122</v>
      </c>
      <c r="L104" s="29"/>
      <c r="M104" s="129" t="s">
        <v>17</v>
      </c>
      <c r="N104" s="130" t="s">
        <v>40</v>
      </c>
      <c r="O104" s="131">
        <v>2.5000000000000001E-2</v>
      </c>
      <c r="P104" s="131">
        <f>O104*H104</f>
        <v>23.025000000000002</v>
      </c>
      <c r="Q104" s="131">
        <v>0</v>
      </c>
      <c r="R104" s="131">
        <f>Q104*H104</f>
        <v>0</v>
      </c>
      <c r="S104" s="131">
        <v>0</v>
      </c>
      <c r="T104" s="132">
        <f>S104*H104</f>
        <v>0</v>
      </c>
      <c r="AR104" s="133" t="s">
        <v>123</v>
      </c>
      <c r="AT104" s="133" t="s">
        <v>118</v>
      </c>
      <c r="AU104" s="133" t="s">
        <v>79</v>
      </c>
      <c r="AY104" s="17" t="s">
        <v>116</v>
      </c>
      <c r="BE104" s="134">
        <f>IF(N104="základní",J104,0)</f>
        <v>921</v>
      </c>
      <c r="BF104" s="134">
        <f>IF(N104="snížená",J104,0)</f>
        <v>0</v>
      </c>
      <c r="BG104" s="134">
        <f>IF(N104="zákl. přenesená",J104,0)</f>
        <v>0</v>
      </c>
      <c r="BH104" s="134">
        <f>IF(N104="sníž. přenesená",J104,0)</f>
        <v>0</v>
      </c>
      <c r="BI104" s="134">
        <f>IF(N104="nulová",J104,0)</f>
        <v>0</v>
      </c>
      <c r="BJ104" s="17" t="s">
        <v>77</v>
      </c>
      <c r="BK104" s="134">
        <f>ROUND(I104*H104,2)</f>
        <v>921</v>
      </c>
      <c r="BL104" s="17" t="s">
        <v>123</v>
      </c>
      <c r="BM104" s="133" t="s">
        <v>148</v>
      </c>
    </row>
    <row r="105" spans="2:65" s="1" customFormat="1" ht="11.25" x14ac:dyDescent="0.2">
      <c r="B105" s="29"/>
      <c r="D105" s="135" t="s">
        <v>125</v>
      </c>
      <c r="F105" s="136" t="s">
        <v>149</v>
      </c>
      <c r="L105" s="29"/>
      <c r="M105" s="137"/>
      <c r="T105" s="50"/>
      <c r="AT105" s="17" t="s">
        <v>125</v>
      </c>
      <c r="AU105" s="17" t="s">
        <v>79</v>
      </c>
    </row>
    <row r="106" spans="2:65" s="13" customFormat="1" ht="11.25" x14ac:dyDescent="0.2">
      <c r="B106" s="144"/>
      <c r="D106" s="139" t="s">
        <v>127</v>
      </c>
      <c r="E106" s="145" t="s">
        <v>17</v>
      </c>
      <c r="F106" s="146" t="s">
        <v>150</v>
      </c>
      <c r="H106" s="147">
        <v>921</v>
      </c>
      <c r="L106" s="144"/>
      <c r="M106" s="148"/>
      <c r="T106" s="149"/>
      <c r="AT106" s="145" t="s">
        <v>127</v>
      </c>
      <c r="AU106" s="145" t="s">
        <v>79</v>
      </c>
      <c r="AV106" s="13" t="s">
        <v>79</v>
      </c>
      <c r="AW106" s="13" t="s">
        <v>31</v>
      </c>
      <c r="AX106" s="13" t="s">
        <v>77</v>
      </c>
      <c r="AY106" s="145" t="s">
        <v>116</v>
      </c>
    </row>
    <row r="107" spans="2:65" s="1" customFormat="1" ht="16.5" customHeight="1" x14ac:dyDescent="0.2">
      <c r="B107" s="29"/>
      <c r="C107" s="123" t="s">
        <v>151</v>
      </c>
      <c r="D107" s="123" t="s">
        <v>118</v>
      </c>
      <c r="E107" s="124" t="s">
        <v>152</v>
      </c>
      <c r="F107" s="125" t="s">
        <v>153</v>
      </c>
      <c r="G107" s="126" t="s">
        <v>121</v>
      </c>
      <c r="H107" s="127">
        <v>95.2</v>
      </c>
      <c r="I107" s="128">
        <v>1</v>
      </c>
      <c r="J107" s="128">
        <f>ROUND(I107*H107,2)</f>
        <v>95.2</v>
      </c>
      <c r="K107" s="125" t="s">
        <v>17</v>
      </c>
      <c r="L107" s="29"/>
      <c r="M107" s="129" t="s">
        <v>17</v>
      </c>
      <c r="N107" s="130" t="s">
        <v>40</v>
      </c>
      <c r="O107" s="131">
        <v>0</v>
      </c>
      <c r="P107" s="131">
        <f>O107*H107</f>
        <v>0</v>
      </c>
      <c r="Q107" s="131">
        <v>0</v>
      </c>
      <c r="R107" s="131">
        <f>Q107*H107</f>
        <v>0</v>
      </c>
      <c r="S107" s="131">
        <v>0</v>
      </c>
      <c r="T107" s="132">
        <f>S107*H107</f>
        <v>0</v>
      </c>
      <c r="AR107" s="133" t="s">
        <v>123</v>
      </c>
      <c r="AT107" s="133" t="s">
        <v>118</v>
      </c>
      <c r="AU107" s="133" t="s">
        <v>79</v>
      </c>
      <c r="AY107" s="17" t="s">
        <v>116</v>
      </c>
      <c r="BE107" s="134">
        <f>IF(N107="základní",J107,0)</f>
        <v>95.2</v>
      </c>
      <c r="BF107" s="134">
        <f>IF(N107="snížená",J107,0)</f>
        <v>0</v>
      </c>
      <c r="BG107" s="134">
        <f>IF(N107="zákl. přenesená",J107,0)</f>
        <v>0</v>
      </c>
      <c r="BH107" s="134">
        <f>IF(N107="sníž. přenesená",J107,0)</f>
        <v>0</v>
      </c>
      <c r="BI107" s="134">
        <f>IF(N107="nulová",J107,0)</f>
        <v>0</v>
      </c>
      <c r="BJ107" s="17" t="s">
        <v>77</v>
      </c>
      <c r="BK107" s="134">
        <f>ROUND(I107*H107,2)</f>
        <v>95.2</v>
      </c>
      <c r="BL107" s="17" t="s">
        <v>123</v>
      </c>
      <c r="BM107" s="133" t="s">
        <v>154</v>
      </c>
    </row>
    <row r="108" spans="2:65" s="1" customFormat="1" ht="24.2" customHeight="1" x14ac:dyDescent="0.2">
      <c r="B108" s="29"/>
      <c r="C108" s="123" t="s">
        <v>155</v>
      </c>
      <c r="D108" s="123" t="s">
        <v>118</v>
      </c>
      <c r="E108" s="124" t="s">
        <v>156</v>
      </c>
      <c r="F108" s="125" t="s">
        <v>157</v>
      </c>
      <c r="G108" s="126" t="s">
        <v>147</v>
      </c>
      <c r="H108" s="127">
        <v>352</v>
      </c>
      <c r="I108" s="128">
        <v>1</v>
      </c>
      <c r="J108" s="128">
        <f>ROUND(I108*H108,2)</f>
        <v>352</v>
      </c>
      <c r="K108" s="125" t="s">
        <v>122</v>
      </c>
      <c r="L108" s="29"/>
      <c r="M108" s="129" t="s">
        <v>17</v>
      </c>
      <c r="N108" s="130" t="s">
        <v>40</v>
      </c>
      <c r="O108" s="131">
        <v>8.0000000000000002E-3</v>
      </c>
      <c r="P108" s="131">
        <f>O108*H108</f>
        <v>2.8159999999999998</v>
      </c>
      <c r="Q108" s="131">
        <v>0</v>
      </c>
      <c r="R108" s="131">
        <f>Q108*H108</f>
        <v>0</v>
      </c>
      <c r="S108" s="131">
        <v>0</v>
      </c>
      <c r="T108" s="132">
        <f>S108*H108</f>
        <v>0</v>
      </c>
      <c r="AR108" s="133" t="s">
        <v>123</v>
      </c>
      <c r="AT108" s="133" t="s">
        <v>118</v>
      </c>
      <c r="AU108" s="133" t="s">
        <v>79</v>
      </c>
      <c r="AY108" s="17" t="s">
        <v>116</v>
      </c>
      <c r="BE108" s="134">
        <f>IF(N108="základní",J108,0)</f>
        <v>352</v>
      </c>
      <c r="BF108" s="134">
        <f>IF(N108="snížená",J108,0)</f>
        <v>0</v>
      </c>
      <c r="BG108" s="134">
        <f>IF(N108="zákl. přenesená",J108,0)</f>
        <v>0</v>
      </c>
      <c r="BH108" s="134">
        <f>IF(N108="sníž. přenesená",J108,0)</f>
        <v>0</v>
      </c>
      <c r="BI108" s="134">
        <f>IF(N108="nulová",J108,0)</f>
        <v>0</v>
      </c>
      <c r="BJ108" s="17" t="s">
        <v>77</v>
      </c>
      <c r="BK108" s="134">
        <f>ROUND(I108*H108,2)</f>
        <v>352</v>
      </c>
      <c r="BL108" s="17" t="s">
        <v>123</v>
      </c>
      <c r="BM108" s="133" t="s">
        <v>158</v>
      </c>
    </row>
    <row r="109" spans="2:65" s="1" customFormat="1" ht="11.25" x14ac:dyDescent="0.2">
      <c r="B109" s="29"/>
      <c r="D109" s="135" t="s">
        <v>125</v>
      </c>
      <c r="F109" s="136" t="s">
        <v>159</v>
      </c>
      <c r="L109" s="29"/>
      <c r="M109" s="137"/>
      <c r="T109" s="50"/>
      <c r="AT109" s="17" t="s">
        <v>125</v>
      </c>
      <c r="AU109" s="17" t="s">
        <v>79</v>
      </c>
    </row>
    <row r="110" spans="2:65" s="11" customFormat="1" ht="22.9" customHeight="1" x14ac:dyDescent="0.2">
      <c r="B110" s="112"/>
      <c r="D110" s="113" t="s">
        <v>68</v>
      </c>
      <c r="E110" s="121" t="s">
        <v>79</v>
      </c>
      <c r="F110" s="121" t="s">
        <v>160</v>
      </c>
      <c r="J110" s="122">
        <f>BK110</f>
        <v>16.32</v>
      </c>
      <c r="L110" s="112"/>
      <c r="M110" s="116"/>
      <c r="P110" s="117">
        <f>SUM(P111:P125)</f>
        <v>2.2435199999999997</v>
      </c>
      <c r="R110" s="117">
        <f>SUM(R111:R125)</f>
        <v>0.78796799999999989</v>
      </c>
      <c r="T110" s="118">
        <f>SUM(T111:T125)</f>
        <v>0</v>
      </c>
      <c r="AR110" s="113" t="s">
        <v>77</v>
      </c>
      <c r="AT110" s="119" t="s">
        <v>68</v>
      </c>
      <c r="AU110" s="119" t="s">
        <v>77</v>
      </c>
      <c r="AY110" s="113" t="s">
        <v>116</v>
      </c>
      <c r="BK110" s="120">
        <f>SUM(BK111:BK125)</f>
        <v>16.32</v>
      </c>
    </row>
    <row r="111" spans="2:65" s="1" customFormat="1" ht="16.5" customHeight="1" x14ac:dyDescent="0.2">
      <c r="B111" s="29"/>
      <c r="C111" s="123" t="s">
        <v>161</v>
      </c>
      <c r="D111" s="123" t="s">
        <v>118</v>
      </c>
      <c r="E111" s="124" t="s">
        <v>162</v>
      </c>
      <c r="F111" s="125" t="s">
        <v>163</v>
      </c>
      <c r="G111" s="126" t="s">
        <v>121</v>
      </c>
      <c r="H111" s="127">
        <v>0.48</v>
      </c>
      <c r="I111" s="128">
        <v>1</v>
      </c>
      <c r="J111" s="128">
        <f>ROUND(I111*H111,2)</f>
        <v>0.48</v>
      </c>
      <c r="K111" s="125" t="s">
        <v>122</v>
      </c>
      <c r="L111" s="29"/>
      <c r="M111" s="129" t="s">
        <v>17</v>
      </c>
      <c r="N111" s="130" t="s">
        <v>40</v>
      </c>
      <c r="O111" s="131">
        <v>1.5840000000000001</v>
      </c>
      <c r="P111" s="131">
        <f>O111*H111</f>
        <v>0.76032</v>
      </c>
      <c r="Q111" s="131">
        <v>1.63</v>
      </c>
      <c r="R111" s="131">
        <f>Q111*H111</f>
        <v>0.78239999999999987</v>
      </c>
      <c r="S111" s="131">
        <v>0</v>
      </c>
      <c r="T111" s="132">
        <f>S111*H111</f>
        <v>0</v>
      </c>
      <c r="AR111" s="133" t="s">
        <v>123</v>
      </c>
      <c r="AT111" s="133" t="s">
        <v>118</v>
      </c>
      <c r="AU111" s="133" t="s">
        <v>79</v>
      </c>
      <c r="AY111" s="17" t="s">
        <v>116</v>
      </c>
      <c r="BE111" s="134">
        <f>IF(N111="základní",J111,0)</f>
        <v>0.48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17" t="s">
        <v>77</v>
      </c>
      <c r="BK111" s="134">
        <f>ROUND(I111*H111,2)</f>
        <v>0.48</v>
      </c>
      <c r="BL111" s="17" t="s">
        <v>123</v>
      </c>
      <c r="BM111" s="133" t="s">
        <v>164</v>
      </c>
    </row>
    <row r="112" spans="2:65" s="1" customFormat="1" ht="11.25" x14ac:dyDescent="0.2">
      <c r="B112" s="29"/>
      <c r="D112" s="135" t="s">
        <v>125</v>
      </c>
      <c r="F112" s="136" t="s">
        <v>165</v>
      </c>
      <c r="L112" s="29"/>
      <c r="M112" s="137"/>
      <c r="T112" s="50"/>
      <c r="AT112" s="17" t="s">
        <v>125</v>
      </c>
      <c r="AU112" s="17" t="s">
        <v>79</v>
      </c>
    </row>
    <row r="113" spans="2:65" s="13" customFormat="1" ht="11.25" x14ac:dyDescent="0.2">
      <c r="B113" s="144"/>
      <c r="D113" s="139" t="s">
        <v>127</v>
      </c>
      <c r="E113" s="145" t="s">
        <v>17</v>
      </c>
      <c r="F113" s="146" t="s">
        <v>166</v>
      </c>
      <c r="H113" s="147">
        <v>0.48</v>
      </c>
      <c r="L113" s="144"/>
      <c r="M113" s="148"/>
      <c r="T113" s="149"/>
      <c r="AT113" s="145" t="s">
        <v>127</v>
      </c>
      <c r="AU113" s="145" t="s">
        <v>79</v>
      </c>
      <c r="AV113" s="13" t="s">
        <v>79</v>
      </c>
      <c r="AW113" s="13" t="s">
        <v>31</v>
      </c>
      <c r="AX113" s="13" t="s">
        <v>77</v>
      </c>
      <c r="AY113" s="145" t="s">
        <v>116</v>
      </c>
    </row>
    <row r="114" spans="2:65" s="1" customFormat="1" ht="24.2" customHeight="1" x14ac:dyDescent="0.2">
      <c r="B114" s="29"/>
      <c r="C114" s="123" t="s">
        <v>167</v>
      </c>
      <c r="D114" s="123" t="s">
        <v>118</v>
      </c>
      <c r="E114" s="124" t="s">
        <v>168</v>
      </c>
      <c r="F114" s="125" t="s">
        <v>169</v>
      </c>
      <c r="G114" s="126" t="s">
        <v>147</v>
      </c>
      <c r="H114" s="127">
        <v>3.2</v>
      </c>
      <c r="I114" s="128">
        <v>1</v>
      </c>
      <c r="J114" s="128">
        <f>ROUND(I114*H114,2)</f>
        <v>3.2</v>
      </c>
      <c r="K114" s="125" t="s">
        <v>122</v>
      </c>
      <c r="L114" s="29"/>
      <c r="M114" s="129" t="s">
        <v>17</v>
      </c>
      <c r="N114" s="130" t="s">
        <v>40</v>
      </c>
      <c r="O114" s="131">
        <v>7.4999999999999997E-2</v>
      </c>
      <c r="P114" s="131">
        <f>O114*H114</f>
        <v>0.24</v>
      </c>
      <c r="Q114" s="131">
        <v>1.7000000000000001E-4</v>
      </c>
      <c r="R114" s="131">
        <f>Q114*H114</f>
        <v>5.440000000000001E-4</v>
      </c>
      <c r="S114" s="131">
        <v>0</v>
      </c>
      <c r="T114" s="132">
        <f>S114*H114</f>
        <v>0</v>
      </c>
      <c r="AR114" s="133" t="s">
        <v>123</v>
      </c>
      <c r="AT114" s="133" t="s">
        <v>118</v>
      </c>
      <c r="AU114" s="133" t="s">
        <v>79</v>
      </c>
      <c r="AY114" s="17" t="s">
        <v>116</v>
      </c>
      <c r="BE114" s="134">
        <f>IF(N114="základní",J114,0)</f>
        <v>3.2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17" t="s">
        <v>77</v>
      </c>
      <c r="BK114" s="134">
        <f>ROUND(I114*H114,2)</f>
        <v>3.2</v>
      </c>
      <c r="BL114" s="17" t="s">
        <v>123</v>
      </c>
      <c r="BM114" s="133" t="s">
        <v>170</v>
      </c>
    </row>
    <row r="115" spans="2:65" s="1" customFormat="1" ht="11.25" x14ac:dyDescent="0.2">
      <c r="B115" s="29"/>
      <c r="D115" s="135" t="s">
        <v>125</v>
      </c>
      <c r="F115" s="136" t="s">
        <v>171</v>
      </c>
      <c r="L115" s="29"/>
      <c r="M115" s="137"/>
      <c r="T115" s="50"/>
      <c r="AT115" s="17" t="s">
        <v>125</v>
      </c>
      <c r="AU115" s="17" t="s">
        <v>79</v>
      </c>
    </row>
    <row r="116" spans="2:65" s="13" customFormat="1" ht="11.25" x14ac:dyDescent="0.2">
      <c r="B116" s="144"/>
      <c r="D116" s="139" t="s">
        <v>127</v>
      </c>
      <c r="E116" s="145" t="s">
        <v>17</v>
      </c>
      <c r="F116" s="146" t="s">
        <v>172</v>
      </c>
      <c r="H116" s="147">
        <v>3.2</v>
      </c>
      <c r="L116" s="144"/>
      <c r="M116" s="148"/>
      <c r="T116" s="149"/>
      <c r="AT116" s="145" t="s">
        <v>127</v>
      </c>
      <c r="AU116" s="145" t="s">
        <v>79</v>
      </c>
      <c r="AV116" s="13" t="s">
        <v>79</v>
      </c>
      <c r="AW116" s="13" t="s">
        <v>31</v>
      </c>
      <c r="AX116" s="13" t="s">
        <v>77</v>
      </c>
      <c r="AY116" s="145" t="s">
        <v>116</v>
      </c>
    </row>
    <row r="117" spans="2:65" s="1" customFormat="1" ht="16.5" customHeight="1" x14ac:dyDescent="0.2">
      <c r="B117" s="29"/>
      <c r="C117" s="150" t="s">
        <v>173</v>
      </c>
      <c r="D117" s="150" t="s">
        <v>174</v>
      </c>
      <c r="E117" s="151" t="s">
        <v>175</v>
      </c>
      <c r="F117" s="152" t="s">
        <v>176</v>
      </c>
      <c r="G117" s="153" t="s">
        <v>147</v>
      </c>
      <c r="H117" s="154">
        <v>3.68</v>
      </c>
      <c r="I117" s="155">
        <v>1</v>
      </c>
      <c r="J117" s="155">
        <f>ROUND(I117*H117,2)</f>
        <v>3.68</v>
      </c>
      <c r="K117" s="152" t="s">
        <v>122</v>
      </c>
      <c r="L117" s="156"/>
      <c r="M117" s="157" t="s">
        <v>17</v>
      </c>
      <c r="N117" s="158" t="s">
        <v>40</v>
      </c>
      <c r="O117" s="131">
        <v>0</v>
      </c>
      <c r="P117" s="131">
        <f>O117*H117</f>
        <v>0</v>
      </c>
      <c r="Q117" s="131">
        <v>2.9999999999999997E-4</v>
      </c>
      <c r="R117" s="131">
        <f>Q117*H117</f>
        <v>1.1039999999999999E-3</v>
      </c>
      <c r="S117" s="131">
        <v>0</v>
      </c>
      <c r="T117" s="132">
        <f>S117*H117</f>
        <v>0</v>
      </c>
      <c r="AR117" s="133" t="s">
        <v>161</v>
      </c>
      <c r="AT117" s="133" t="s">
        <v>174</v>
      </c>
      <c r="AU117" s="133" t="s">
        <v>79</v>
      </c>
      <c r="AY117" s="17" t="s">
        <v>116</v>
      </c>
      <c r="BE117" s="134">
        <f>IF(N117="základní",J117,0)</f>
        <v>3.68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7" t="s">
        <v>77</v>
      </c>
      <c r="BK117" s="134">
        <f>ROUND(I117*H117,2)</f>
        <v>3.68</v>
      </c>
      <c r="BL117" s="17" t="s">
        <v>123</v>
      </c>
      <c r="BM117" s="133" t="s">
        <v>177</v>
      </c>
    </row>
    <row r="118" spans="2:65" s="13" customFormat="1" ht="11.25" x14ac:dyDescent="0.2">
      <c r="B118" s="144"/>
      <c r="D118" s="139" t="s">
        <v>127</v>
      </c>
      <c r="F118" s="146" t="s">
        <v>178</v>
      </c>
      <c r="H118" s="147">
        <v>3.68</v>
      </c>
      <c r="L118" s="144"/>
      <c r="M118" s="148"/>
      <c r="T118" s="149"/>
      <c r="AT118" s="145" t="s">
        <v>127</v>
      </c>
      <c r="AU118" s="145" t="s">
        <v>79</v>
      </c>
      <c r="AV118" s="13" t="s">
        <v>79</v>
      </c>
      <c r="AW118" s="13" t="s">
        <v>4</v>
      </c>
      <c r="AX118" s="13" t="s">
        <v>77</v>
      </c>
      <c r="AY118" s="145" t="s">
        <v>116</v>
      </c>
    </row>
    <row r="119" spans="2:65" s="1" customFormat="1" ht="16.5" customHeight="1" x14ac:dyDescent="0.2">
      <c r="B119" s="29"/>
      <c r="C119" s="123" t="s">
        <v>179</v>
      </c>
      <c r="D119" s="123" t="s">
        <v>118</v>
      </c>
      <c r="E119" s="124" t="s">
        <v>180</v>
      </c>
      <c r="F119" s="125" t="s">
        <v>181</v>
      </c>
      <c r="G119" s="126" t="s">
        <v>182</v>
      </c>
      <c r="H119" s="127">
        <v>8</v>
      </c>
      <c r="I119" s="128">
        <v>1</v>
      </c>
      <c r="J119" s="128">
        <f>ROUND(I119*H119,2)</f>
        <v>8</v>
      </c>
      <c r="K119" s="125" t="s">
        <v>122</v>
      </c>
      <c r="L119" s="29"/>
      <c r="M119" s="129" t="s">
        <v>17</v>
      </c>
      <c r="N119" s="130" t="s">
        <v>40</v>
      </c>
      <c r="O119" s="131">
        <v>4.4999999999999998E-2</v>
      </c>
      <c r="P119" s="131">
        <f>O119*H119</f>
        <v>0.36</v>
      </c>
      <c r="Q119" s="131">
        <v>4.8999999999999998E-4</v>
      </c>
      <c r="R119" s="131">
        <f>Q119*H119</f>
        <v>3.9199999999999999E-3</v>
      </c>
      <c r="S119" s="131">
        <v>0</v>
      </c>
      <c r="T119" s="132">
        <f>S119*H119</f>
        <v>0</v>
      </c>
      <c r="AR119" s="133" t="s">
        <v>123</v>
      </c>
      <c r="AT119" s="133" t="s">
        <v>118</v>
      </c>
      <c r="AU119" s="133" t="s">
        <v>79</v>
      </c>
      <c r="AY119" s="17" t="s">
        <v>116</v>
      </c>
      <c r="BE119" s="134">
        <f>IF(N119="základní",J119,0)</f>
        <v>8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7" t="s">
        <v>77</v>
      </c>
      <c r="BK119" s="134">
        <f>ROUND(I119*H119,2)</f>
        <v>8</v>
      </c>
      <c r="BL119" s="17" t="s">
        <v>123</v>
      </c>
      <c r="BM119" s="133" t="s">
        <v>183</v>
      </c>
    </row>
    <row r="120" spans="2:65" s="1" customFormat="1" ht="11.25" x14ac:dyDescent="0.2">
      <c r="B120" s="29"/>
      <c r="D120" s="135" t="s">
        <v>125</v>
      </c>
      <c r="F120" s="136" t="s">
        <v>184</v>
      </c>
      <c r="L120" s="29"/>
      <c r="M120" s="137"/>
      <c r="T120" s="50"/>
      <c r="AT120" s="17" t="s">
        <v>125</v>
      </c>
      <c r="AU120" s="17" t="s">
        <v>79</v>
      </c>
    </row>
    <row r="121" spans="2:65" s="12" customFormat="1" ht="11.25" x14ac:dyDescent="0.2">
      <c r="B121" s="138"/>
      <c r="D121" s="139" t="s">
        <v>127</v>
      </c>
      <c r="E121" s="140" t="s">
        <v>17</v>
      </c>
      <c r="F121" s="141" t="s">
        <v>185</v>
      </c>
      <c r="H121" s="140" t="s">
        <v>17</v>
      </c>
      <c r="L121" s="138"/>
      <c r="M121" s="142"/>
      <c r="T121" s="143"/>
      <c r="AT121" s="140" t="s">
        <v>127</v>
      </c>
      <c r="AU121" s="140" t="s">
        <v>79</v>
      </c>
      <c r="AV121" s="12" t="s">
        <v>77</v>
      </c>
      <c r="AW121" s="12" t="s">
        <v>31</v>
      </c>
      <c r="AX121" s="12" t="s">
        <v>69</v>
      </c>
      <c r="AY121" s="140" t="s">
        <v>116</v>
      </c>
    </row>
    <row r="122" spans="2:65" s="13" customFormat="1" ht="11.25" x14ac:dyDescent="0.2">
      <c r="B122" s="144"/>
      <c r="D122" s="139" t="s">
        <v>127</v>
      </c>
      <c r="E122" s="145" t="s">
        <v>17</v>
      </c>
      <c r="F122" s="146" t="s">
        <v>161</v>
      </c>
      <c r="H122" s="147">
        <v>8</v>
      </c>
      <c r="L122" s="144"/>
      <c r="M122" s="148"/>
      <c r="T122" s="149"/>
      <c r="AT122" s="145" t="s">
        <v>127</v>
      </c>
      <c r="AU122" s="145" t="s">
        <v>79</v>
      </c>
      <c r="AV122" s="13" t="s">
        <v>79</v>
      </c>
      <c r="AW122" s="13" t="s">
        <v>31</v>
      </c>
      <c r="AX122" s="13" t="s">
        <v>77</v>
      </c>
      <c r="AY122" s="145" t="s">
        <v>116</v>
      </c>
    </row>
    <row r="123" spans="2:65" s="1" customFormat="1" ht="24.2" customHeight="1" x14ac:dyDescent="0.2">
      <c r="B123" s="29"/>
      <c r="C123" s="123" t="s">
        <v>186</v>
      </c>
      <c r="D123" s="123" t="s">
        <v>118</v>
      </c>
      <c r="E123" s="124" t="s">
        <v>187</v>
      </c>
      <c r="F123" s="125" t="s">
        <v>188</v>
      </c>
      <c r="G123" s="126" t="s">
        <v>121</v>
      </c>
      <c r="H123" s="127">
        <v>0.96</v>
      </c>
      <c r="I123" s="128">
        <v>1</v>
      </c>
      <c r="J123" s="128">
        <f>ROUND(I123*H123,2)</f>
        <v>0.96</v>
      </c>
      <c r="K123" s="125" t="s">
        <v>122</v>
      </c>
      <c r="L123" s="29"/>
      <c r="M123" s="129" t="s">
        <v>17</v>
      </c>
      <c r="N123" s="130" t="s">
        <v>40</v>
      </c>
      <c r="O123" s="131">
        <v>0.92</v>
      </c>
      <c r="P123" s="131">
        <f>O123*H123</f>
        <v>0.88319999999999999</v>
      </c>
      <c r="Q123" s="131">
        <v>0</v>
      </c>
      <c r="R123" s="131">
        <f>Q123*H123</f>
        <v>0</v>
      </c>
      <c r="S123" s="131">
        <v>0</v>
      </c>
      <c r="T123" s="132">
        <f>S123*H123</f>
        <v>0</v>
      </c>
      <c r="AR123" s="133" t="s">
        <v>123</v>
      </c>
      <c r="AT123" s="133" t="s">
        <v>118</v>
      </c>
      <c r="AU123" s="133" t="s">
        <v>79</v>
      </c>
      <c r="AY123" s="17" t="s">
        <v>116</v>
      </c>
      <c r="BE123" s="134">
        <f>IF(N123="základní",J123,0)</f>
        <v>0.96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7" t="s">
        <v>77</v>
      </c>
      <c r="BK123" s="134">
        <f>ROUND(I123*H123,2)</f>
        <v>0.96</v>
      </c>
      <c r="BL123" s="17" t="s">
        <v>123</v>
      </c>
      <c r="BM123" s="133" t="s">
        <v>189</v>
      </c>
    </row>
    <row r="124" spans="2:65" s="1" customFormat="1" ht="11.25" x14ac:dyDescent="0.2">
      <c r="B124" s="29"/>
      <c r="D124" s="135" t="s">
        <v>125</v>
      </c>
      <c r="F124" s="136" t="s">
        <v>190</v>
      </c>
      <c r="L124" s="29"/>
      <c r="M124" s="137"/>
      <c r="T124" s="50"/>
      <c r="AT124" s="17" t="s">
        <v>125</v>
      </c>
      <c r="AU124" s="17" t="s">
        <v>79</v>
      </c>
    </row>
    <row r="125" spans="2:65" s="13" customFormat="1" ht="11.25" x14ac:dyDescent="0.2">
      <c r="B125" s="144"/>
      <c r="D125" s="139" t="s">
        <v>127</v>
      </c>
      <c r="E125" s="145" t="s">
        <v>17</v>
      </c>
      <c r="F125" s="146" t="s">
        <v>191</v>
      </c>
      <c r="H125" s="147">
        <v>0.96</v>
      </c>
      <c r="L125" s="144"/>
      <c r="M125" s="148"/>
      <c r="T125" s="149"/>
      <c r="AT125" s="145" t="s">
        <v>127</v>
      </c>
      <c r="AU125" s="145" t="s">
        <v>79</v>
      </c>
      <c r="AV125" s="13" t="s">
        <v>79</v>
      </c>
      <c r="AW125" s="13" t="s">
        <v>31</v>
      </c>
      <c r="AX125" s="13" t="s">
        <v>77</v>
      </c>
      <c r="AY125" s="145" t="s">
        <v>116</v>
      </c>
    </row>
    <row r="126" spans="2:65" s="11" customFormat="1" ht="22.9" customHeight="1" x14ac:dyDescent="0.2">
      <c r="B126" s="112"/>
      <c r="D126" s="113" t="s">
        <v>68</v>
      </c>
      <c r="E126" s="121" t="s">
        <v>123</v>
      </c>
      <c r="F126" s="121" t="s">
        <v>192</v>
      </c>
      <c r="J126" s="122">
        <f>BK126</f>
        <v>156.71</v>
      </c>
      <c r="L126" s="112"/>
      <c r="M126" s="116"/>
      <c r="P126" s="117">
        <f>SUM(P127:P142)</f>
        <v>383.55021999999997</v>
      </c>
      <c r="R126" s="117">
        <f>SUM(R127:R142)</f>
        <v>64.401700000000005</v>
      </c>
      <c r="T126" s="118">
        <f>SUM(T127:T142)</f>
        <v>0</v>
      </c>
      <c r="AR126" s="113" t="s">
        <v>77</v>
      </c>
      <c r="AT126" s="119" t="s">
        <v>68</v>
      </c>
      <c r="AU126" s="119" t="s">
        <v>77</v>
      </c>
      <c r="AY126" s="113" t="s">
        <v>116</v>
      </c>
      <c r="BK126" s="120">
        <f>SUM(BK127:BK142)</f>
        <v>156.71</v>
      </c>
    </row>
    <row r="127" spans="2:65" s="1" customFormat="1" ht="24.2" customHeight="1" x14ac:dyDescent="0.2">
      <c r="B127" s="29"/>
      <c r="C127" s="123" t="s">
        <v>193</v>
      </c>
      <c r="D127" s="123" t="s">
        <v>118</v>
      </c>
      <c r="E127" s="124" t="s">
        <v>194</v>
      </c>
      <c r="F127" s="125" t="s">
        <v>195</v>
      </c>
      <c r="G127" s="126" t="s">
        <v>121</v>
      </c>
      <c r="H127" s="127">
        <v>2.7080000000000002</v>
      </c>
      <c r="I127" s="128">
        <v>1</v>
      </c>
      <c r="J127" s="128">
        <f>ROUND(I127*H127,2)</f>
        <v>2.71</v>
      </c>
      <c r="K127" s="125" t="s">
        <v>122</v>
      </c>
      <c r="L127" s="29"/>
      <c r="M127" s="129" t="s">
        <v>17</v>
      </c>
      <c r="N127" s="130" t="s">
        <v>40</v>
      </c>
      <c r="O127" s="131">
        <v>1.4650000000000001</v>
      </c>
      <c r="P127" s="131">
        <f>O127*H127</f>
        <v>3.9672200000000006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AR127" s="133" t="s">
        <v>123</v>
      </c>
      <c r="AT127" s="133" t="s">
        <v>118</v>
      </c>
      <c r="AU127" s="133" t="s">
        <v>79</v>
      </c>
      <c r="AY127" s="17" t="s">
        <v>116</v>
      </c>
      <c r="BE127" s="134">
        <f>IF(N127="základní",J127,0)</f>
        <v>2.71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7" t="s">
        <v>77</v>
      </c>
      <c r="BK127" s="134">
        <f>ROUND(I127*H127,2)</f>
        <v>2.71</v>
      </c>
      <c r="BL127" s="17" t="s">
        <v>123</v>
      </c>
      <c r="BM127" s="133" t="s">
        <v>196</v>
      </c>
    </row>
    <row r="128" spans="2:65" s="1" customFormat="1" ht="11.25" x14ac:dyDescent="0.2">
      <c r="B128" s="29"/>
      <c r="D128" s="135" t="s">
        <v>125</v>
      </c>
      <c r="F128" s="136" t="s">
        <v>197</v>
      </c>
      <c r="L128" s="29"/>
      <c r="M128" s="137"/>
      <c r="T128" s="50"/>
      <c r="AT128" s="17" t="s">
        <v>125</v>
      </c>
      <c r="AU128" s="17" t="s">
        <v>79</v>
      </c>
    </row>
    <row r="129" spans="2:65" s="12" customFormat="1" ht="11.25" x14ac:dyDescent="0.2">
      <c r="B129" s="138"/>
      <c r="D129" s="139" t="s">
        <v>127</v>
      </c>
      <c r="E129" s="140" t="s">
        <v>17</v>
      </c>
      <c r="F129" s="141" t="s">
        <v>198</v>
      </c>
      <c r="H129" s="140" t="s">
        <v>17</v>
      </c>
      <c r="L129" s="138"/>
      <c r="M129" s="142"/>
      <c r="T129" s="143"/>
      <c r="AT129" s="140" t="s">
        <v>127</v>
      </c>
      <c r="AU129" s="140" t="s">
        <v>79</v>
      </c>
      <c r="AV129" s="12" t="s">
        <v>77</v>
      </c>
      <c r="AW129" s="12" t="s">
        <v>31</v>
      </c>
      <c r="AX129" s="12" t="s">
        <v>69</v>
      </c>
      <c r="AY129" s="140" t="s">
        <v>116</v>
      </c>
    </row>
    <row r="130" spans="2:65" s="13" customFormat="1" ht="11.25" x14ac:dyDescent="0.2">
      <c r="B130" s="144"/>
      <c r="D130" s="139" t="s">
        <v>127</v>
      </c>
      <c r="E130" s="145" t="s">
        <v>17</v>
      </c>
      <c r="F130" s="146" t="s">
        <v>199</v>
      </c>
      <c r="H130" s="147">
        <v>1.28</v>
      </c>
      <c r="L130" s="144"/>
      <c r="M130" s="148"/>
      <c r="T130" s="149"/>
      <c r="AT130" s="145" t="s">
        <v>127</v>
      </c>
      <c r="AU130" s="145" t="s">
        <v>79</v>
      </c>
      <c r="AV130" s="13" t="s">
        <v>79</v>
      </c>
      <c r="AW130" s="13" t="s">
        <v>31</v>
      </c>
      <c r="AX130" s="13" t="s">
        <v>69</v>
      </c>
      <c r="AY130" s="145" t="s">
        <v>116</v>
      </c>
    </row>
    <row r="131" spans="2:65" s="12" customFormat="1" ht="11.25" x14ac:dyDescent="0.2">
      <c r="B131" s="138"/>
      <c r="D131" s="139" t="s">
        <v>127</v>
      </c>
      <c r="E131" s="140" t="s">
        <v>17</v>
      </c>
      <c r="F131" s="141" t="s">
        <v>200</v>
      </c>
      <c r="H131" s="140" t="s">
        <v>17</v>
      </c>
      <c r="L131" s="138"/>
      <c r="M131" s="142"/>
      <c r="T131" s="143"/>
      <c r="AT131" s="140" t="s">
        <v>127</v>
      </c>
      <c r="AU131" s="140" t="s">
        <v>79</v>
      </c>
      <c r="AV131" s="12" t="s">
        <v>77</v>
      </c>
      <c r="AW131" s="12" t="s">
        <v>31</v>
      </c>
      <c r="AX131" s="12" t="s">
        <v>69</v>
      </c>
      <c r="AY131" s="140" t="s">
        <v>116</v>
      </c>
    </row>
    <row r="132" spans="2:65" s="13" customFormat="1" ht="11.25" x14ac:dyDescent="0.2">
      <c r="B132" s="144"/>
      <c r="D132" s="139" t="s">
        <v>127</v>
      </c>
      <c r="E132" s="145" t="s">
        <v>17</v>
      </c>
      <c r="F132" s="146" t="s">
        <v>201</v>
      </c>
      <c r="H132" s="147">
        <v>1.4279999999999999</v>
      </c>
      <c r="L132" s="144"/>
      <c r="M132" s="148"/>
      <c r="T132" s="149"/>
      <c r="AT132" s="145" t="s">
        <v>127</v>
      </c>
      <c r="AU132" s="145" t="s">
        <v>79</v>
      </c>
      <c r="AV132" s="13" t="s">
        <v>79</v>
      </c>
      <c r="AW132" s="13" t="s">
        <v>31</v>
      </c>
      <c r="AX132" s="13" t="s">
        <v>69</v>
      </c>
      <c r="AY132" s="145" t="s">
        <v>116</v>
      </c>
    </row>
    <row r="133" spans="2:65" s="14" customFormat="1" ht="11.25" x14ac:dyDescent="0.2">
      <c r="B133" s="159"/>
      <c r="D133" s="139" t="s">
        <v>127</v>
      </c>
      <c r="E133" s="160" t="s">
        <v>17</v>
      </c>
      <c r="F133" s="161" t="s">
        <v>202</v>
      </c>
      <c r="H133" s="162">
        <v>2.7080000000000002</v>
      </c>
      <c r="L133" s="159"/>
      <c r="M133" s="163"/>
      <c r="T133" s="164"/>
      <c r="AT133" s="160" t="s">
        <v>127</v>
      </c>
      <c r="AU133" s="160" t="s">
        <v>79</v>
      </c>
      <c r="AV133" s="14" t="s">
        <v>123</v>
      </c>
      <c r="AW133" s="14" t="s">
        <v>31</v>
      </c>
      <c r="AX133" s="14" t="s">
        <v>77</v>
      </c>
      <c r="AY133" s="160" t="s">
        <v>116</v>
      </c>
    </row>
    <row r="134" spans="2:65" s="1" customFormat="1" ht="24.2" customHeight="1" x14ac:dyDescent="0.2">
      <c r="B134" s="29"/>
      <c r="C134" s="123" t="s">
        <v>203</v>
      </c>
      <c r="D134" s="123" t="s">
        <v>118</v>
      </c>
      <c r="E134" s="124" t="s">
        <v>204</v>
      </c>
      <c r="F134" s="125" t="s">
        <v>205</v>
      </c>
      <c r="G134" s="126" t="s">
        <v>121</v>
      </c>
      <c r="H134" s="127">
        <v>9</v>
      </c>
      <c r="I134" s="128">
        <v>1</v>
      </c>
      <c r="J134" s="128">
        <f>ROUND(I134*H134,2)</f>
        <v>9</v>
      </c>
      <c r="K134" s="125" t="s">
        <v>122</v>
      </c>
      <c r="L134" s="29"/>
      <c r="M134" s="129" t="s">
        <v>17</v>
      </c>
      <c r="N134" s="130" t="s">
        <v>40</v>
      </c>
      <c r="O134" s="131">
        <v>1.637</v>
      </c>
      <c r="P134" s="131">
        <f>O134*H134</f>
        <v>14.733000000000001</v>
      </c>
      <c r="Q134" s="131">
        <v>1.87</v>
      </c>
      <c r="R134" s="131">
        <f>Q134*H134</f>
        <v>16.830000000000002</v>
      </c>
      <c r="S134" s="131">
        <v>0</v>
      </c>
      <c r="T134" s="132">
        <f>S134*H134</f>
        <v>0</v>
      </c>
      <c r="AR134" s="133" t="s">
        <v>123</v>
      </c>
      <c r="AT134" s="133" t="s">
        <v>118</v>
      </c>
      <c r="AU134" s="133" t="s">
        <v>79</v>
      </c>
      <c r="AY134" s="17" t="s">
        <v>116</v>
      </c>
      <c r="BE134" s="134">
        <f>IF(N134="základní",J134,0)</f>
        <v>9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7" t="s">
        <v>77</v>
      </c>
      <c r="BK134" s="134">
        <f>ROUND(I134*H134,2)</f>
        <v>9</v>
      </c>
      <c r="BL134" s="17" t="s">
        <v>123</v>
      </c>
      <c r="BM134" s="133" t="s">
        <v>206</v>
      </c>
    </row>
    <row r="135" spans="2:65" s="1" customFormat="1" ht="11.25" x14ac:dyDescent="0.2">
      <c r="B135" s="29"/>
      <c r="D135" s="135" t="s">
        <v>125</v>
      </c>
      <c r="F135" s="136" t="s">
        <v>207</v>
      </c>
      <c r="L135" s="29"/>
      <c r="M135" s="137"/>
      <c r="T135" s="50"/>
      <c r="AT135" s="17" t="s">
        <v>125</v>
      </c>
      <c r="AU135" s="17" t="s">
        <v>79</v>
      </c>
    </row>
    <row r="136" spans="2:65" s="13" customFormat="1" ht="11.25" x14ac:dyDescent="0.2">
      <c r="B136" s="144"/>
      <c r="D136" s="139" t="s">
        <v>127</v>
      </c>
      <c r="E136" s="145" t="s">
        <v>17</v>
      </c>
      <c r="F136" s="146" t="s">
        <v>208</v>
      </c>
      <c r="H136" s="147">
        <v>9</v>
      </c>
      <c r="L136" s="144"/>
      <c r="M136" s="148"/>
      <c r="T136" s="149"/>
      <c r="AT136" s="145" t="s">
        <v>127</v>
      </c>
      <c r="AU136" s="145" t="s">
        <v>79</v>
      </c>
      <c r="AV136" s="13" t="s">
        <v>79</v>
      </c>
      <c r="AW136" s="13" t="s">
        <v>31</v>
      </c>
      <c r="AX136" s="13" t="s">
        <v>77</v>
      </c>
      <c r="AY136" s="145" t="s">
        <v>116</v>
      </c>
    </row>
    <row r="137" spans="2:65" s="1" customFormat="1" ht="33" customHeight="1" x14ac:dyDescent="0.2">
      <c r="B137" s="29"/>
      <c r="C137" s="123" t="s">
        <v>8</v>
      </c>
      <c r="D137" s="123" t="s">
        <v>118</v>
      </c>
      <c r="E137" s="124" t="s">
        <v>209</v>
      </c>
      <c r="F137" s="125" t="s">
        <v>210</v>
      </c>
      <c r="G137" s="126" t="s">
        <v>147</v>
      </c>
      <c r="H137" s="127">
        <v>90</v>
      </c>
      <c r="I137" s="128">
        <v>1</v>
      </c>
      <c r="J137" s="128">
        <f>ROUND(I137*H137,2)</f>
        <v>90</v>
      </c>
      <c r="K137" s="125" t="s">
        <v>122</v>
      </c>
      <c r="L137" s="29"/>
      <c r="M137" s="129" t="s">
        <v>17</v>
      </c>
      <c r="N137" s="130" t="s">
        <v>40</v>
      </c>
      <c r="O137" s="131">
        <v>0.51800000000000002</v>
      </c>
      <c r="P137" s="131">
        <f>O137*H137</f>
        <v>46.620000000000005</v>
      </c>
      <c r="Q137" s="131">
        <v>0</v>
      </c>
      <c r="R137" s="131">
        <f>Q137*H137</f>
        <v>0</v>
      </c>
      <c r="S137" s="131">
        <v>0</v>
      </c>
      <c r="T137" s="132">
        <f>S137*H137</f>
        <v>0</v>
      </c>
      <c r="AR137" s="133" t="s">
        <v>123</v>
      </c>
      <c r="AT137" s="133" t="s">
        <v>118</v>
      </c>
      <c r="AU137" s="133" t="s">
        <v>79</v>
      </c>
      <c r="AY137" s="17" t="s">
        <v>116</v>
      </c>
      <c r="BE137" s="134">
        <f>IF(N137="základní",J137,0)</f>
        <v>90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7" t="s">
        <v>77</v>
      </c>
      <c r="BK137" s="134">
        <f>ROUND(I137*H137,2)</f>
        <v>90</v>
      </c>
      <c r="BL137" s="17" t="s">
        <v>123</v>
      </c>
      <c r="BM137" s="133" t="s">
        <v>211</v>
      </c>
    </row>
    <row r="138" spans="2:65" s="1" customFormat="1" ht="11.25" x14ac:dyDescent="0.2">
      <c r="B138" s="29"/>
      <c r="D138" s="135" t="s">
        <v>125</v>
      </c>
      <c r="F138" s="136" t="s">
        <v>212</v>
      </c>
      <c r="L138" s="29"/>
      <c r="M138" s="137"/>
      <c r="T138" s="50"/>
      <c r="AT138" s="17" t="s">
        <v>125</v>
      </c>
      <c r="AU138" s="17" t="s">
        <v>79</v>
      </c>
    </row>
    <row r="139" spans="2:65" s="1" customFormat="1" ht="33" customHeight="1" x14ac:dyDescent="0.2">
      <c r="B139" s="29"/>
      <c r="C139" s="123" t="s">
        <v>213</v>
      </c>
      <c r="D139" s="123" t="s">
        <v>118</v>
      </c>
      <c r="E139" s="124" t="s">
        <v>214</v>
      </c>
      <c r="F139" s="125" t="s">
        <v>215</v>
      </c>
      <c r="G139" s="126" t="s">
        <v>147</v>
      </c>
      <c r="H139" s="127">
        <v>55</v>
      </c>
      <c r="I139" s="128">
        <v>1</v>
      </c>
      <c r="J139" s="128">
        <f>ROUND(I139*H139,2)</f>
        <v>55</v>
      </c>
      <c r="K139" s="125" t="s">
        <v>122</v>
      </c>
      <c r="L139" s="29"/>
      <c r="M139" s="129" t="s">
        <v>17</v>
      </c>
      <c r="N139" s="130" t="s">
        <v>40</v>
      </c>
      <c r="O139" s="131">
        <v>5.7859999999999996</v>
      </c>
      <c r="P139" s="131">
        <f>O139*H139</f>
        <v>318.22999999999996</v>
      </c>
      <c r="Q139" s="131">
        <v>0.86494000000000004</v>
      </c>
      <c r="R139" s="131">
        <f>Q139*H139</f>
        <v>47.5717</v>
      </c>
      <c r="S139" s="131">
        <v>0</v>
      </c>
      <c r="T139" s="132">
        <f>S139*H139</f>
        <v>0</v>
      </c>
      <c r="AR139" s="133" t="s">
        <v>123</v>
      </c>
      <c r="AT139" s="133" t="s">
        <v>118</v>
      </c>
      <c r="AU139" s="133" t="s">
        <v>79</v>
      </c>
      <c r="AY139" s="17" t="s">
        <v>116</v>
      </c>
      <c r="BE139" s="134">
        <f>IF(N139="základní",J139,0)</f>
        <v>55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7" t="s">
        <v>77</v>
      </c>
      <c r="BK139" s="134">
        <f>ROUND(I139*H139,2)</f>
        <v>55</v>
      </c>
      <c r="BL139" s="17" t="s">
        <v>123</v>
      </c>
      <c r="BM139" s="133" t="s">
        <v>216</v>
      </c>
    </row>
    <row r="140" spans="2:65" s="1" customFormat="1" ht="11.25" x14ac:dyDescent="0.2">
      <c r="B140" s="29"/>
      <c r="D140" s="135" t="s">
        <v>125</v>
      </c>
      <c r="F140" s="136" t="s">
        <v>217</v>
      </c>
      <c r="L140" s="29"/>
      <c r="M140" s="137"/>
      <c r="T140" s="50"/>
      <c r="AT140" s="17" t="s">
        <v>125</v>
      </c>
      <c r="AU140" s="17" t="s">
        <v>79</v>
      </c>
    </row>
    <row r="141" spans="2:65" s="12" customFormat="1" ht="11.25" x14ac:dyDescent="0.2">
      <c r="B141" s="138"/>
      <c r="D141" s="139" t="s">
        <v>127</v>
      </c>
      <c r="E141" s="140" t="s">
        <v>17</v>
      </c>
      <c r="F141" s="141" t="s">
        <v>218</v>
      </c>
      <c r="H141" s="140" t="s">
        <v>17</v>
      </c>
      <c r="L141" s="138"/>
      <c r="M141" s="142"/>
      <c r="T141" s="143"/>
      <c r="AT141" s="140" t="s">
        <v>127</v>
      </c>
      <c r="AU141" s="140" t="s">
        <v>79</v>
      </c>
      <c r="AV141" s="12" t="s">
        <v>77</v>
      </c>
      <c r="AW141" s="12" t="s">
        <v>31</v>
      </c>
      <c r="AX141" s="12" t="s">
        <v>69</v>
      </c>
      <c r="AY141" s="140" t="s">
        <v>116</v>
      </c>
    </row>
    <row r="142" spans="2:65" s="13" customFormat="1" ht="11.25" x14ac:dyDescent="0.2">
      <c r="B142" s="144"/>
      <c r="D142" s="139" t="s">
        <v>127</v>
      </c>
      <c r="E142" s="145" t="s">
        <v>17</v>
      </c>
      <c r="F142" s="146" t="s">
        <v>219</v>
      </c>
      <c r="H142" s="147">
        <v>55</v>
      </c>
      <c r="L142" s="144"/>
      <c r="M142" s="148"/>
      <c r="T142" s="149"/>
      <c r="AT142" s="145" t="s">
        <v>127</v>
      </c>
      <c r="AU142" s="145" t="s">
        <v>79</v>
      </c>
      <c r="AV142" s="13" t="s">
        <v>79</v>
      </c>
      <c r="AW142" s="13" t="s">
        <v>31</v>
      </c>
      <c r="AX142" s="13" t="s">
        <v>77</v>
      </c>
      <c r="AY142" s="145" t="s">
        <v>116</v>
      </c>
    </row>
    <row r="143" spans="2:65" s="11" customFormat="1" ht="22.9" customHeight="1" x14ac:dyDescent="0.2">
      <c r="B143" s="112"/>
      <c r="D143" s="113" t="s">
        <v>68</v>
      </c>
      <c r="E143" s="121" t="s">
        <v>144</v>
      </c>
      <c r="F143" s="121" t="s">
        <v>220</v>
      </c>
      <c r="J143" s="122">
        <f>BK143</f>
        <v>2118</v>
      </c>
      <c r="L143" s="112"/>
      <c r="M143" s="116"/>
      <c r="P143" s="117">
        <f>SUM(P144:P163)</f>
        <v>99.471999999999994</v>
      </c>
      <c r="R143" s="117">
        <f>SUM(R144:R163)</f>
        <v>43.091160000000002</v>
      </c>
      <c r="T143" s="118">
        <f>SUM(T144:T163)</f>
        <v>0</v>
      </c>
      <c r="AR143" s="113" t="s">
        <v>77</v>
      </c>
      <c r="AT143" s="119" t="s">
        <v>68</v>
      </c>
      <c r="AU143" s="119" t="s">
        <v>77</v>
      </c>
      <c r="AY143" s="113" t="s">
        <v>116</v>
      </c>
      <c r="BK143" s="120">
        <f>SUM(BK144:BK163)</f>
        <v>2118</v>
      </c>
    </row>
    <row r="144" spans="2:65" s="1" customFormat="1" ht="24.2" customHeight="1" x14ac:dyDescent="0.2">
      <c r="B144" s="29"/>
      <c r="C144" s="123" t="s">
        <v>221</v>
      </c>
      <c r="D144" s="123" t="s">
        <v>118</v>
      </c>
      <c r="E144" s="124" t="s">
        <v>222</v>
      </c>
      <c r="F144" s="125" t="s">
        <v>223</v>
      </c>
      <c r="G144" s="126" t="s">
        <v>147</v>
      </c>
      <c r="H144" s="127">
        <v>153</v>
      </c>
      <c r="I144" s="128">
        <v>1</v>
      </c>
      <c r="J144" s="128">
        <f>ROUND(I144*H144,2)</f>
        <v>153</v>
      </c>
      <c r="K144" s="125" t="s">
        <v>122</v>
      </c>
      <c r="L144" s="29"/>
      <c r="M144" s="129" t="s">
        <v>17</v>
      </c>
      <c r="N144" s="130" t="s">
        <v>40</v>
      </c>
      <c r="O144" s="131">
        <v>2.9000000000000001E-2</v>
      </c>
      <c r="P144" s="131">
        <f>O144*H144</f>
        <v>4.4370000000000003</v>
      </c>
      <c r="Q144" s="131">
        <v>0</v>
      </c>
      <c r="R144" s="131">
        <f>Q144*H144</f>
        <v>0</v>
      </c>
      <c r="S144" s="131">
        <v>0</v>
      </c>
      <c r="T144" s="132">
        <f>S144*H144</f>
        <v>0</v>
      </c>
      <c r="AR144" s="133" t="s">
        <v>123</v>
      </c>
      <c r="AT144" s="133" t="s">
        <v>118</v>
      </c>
      <c r="AU144" s="133" t="s">
        <v>79</v>
      </c>
      <c r="AY144" s="17" t="s">
        <v>116</v>
      </c>
      <c r="BE144" s="134">
        <f>IF(N144="základní",J144,0)</f>
        <v>153</v>
      </c>
      <c r="BF144" s="134">
        <f>IF(N144="snížená",J144,0)</f>
        <v>0</v>
      </c>
      <c r="BG144" s="134">
        <f>IF(N144="zákl. přenesená",J144,0)</f>
        <v>0</v>
      </c>
      <c r="BH144" s="134">
        <f>IF(N144="sníž. přenesená",J144,0)</f>
        <v>0</v>
      </c>
      <c r="BI144" s="134">
        <f>IF(N144="nulová",J144,0)</f>
        <v>0</v>
      </c>
      <c r="BJ144" s="17" t="s">
        <v>77</v>
      </c>
      <c r="BK144" s="134">
        <f>ROUND(I144*H144,2)</f>
        <v>153</v>
      </c>
      <c r="BL144" s="17" t="s">
        <v>123</v>
      </c>
      <c r="BM144" s="133" t="s">
        <v>224</v>
      </c>
    </row>
    <row r="145" spans="2:65" s="1" customFormat="1" ht="11.25" x14ac:dyDescent="0.2">
      <c r="B145" s="29"/>
      <c r="D145" s="135" t="s">
        <v>125</v>
      </c>
      <c r="F145" s="136" t="s">
        <v>225</v>
      </c>
      <c r="L145" s="29"/>
      <c r="M145" s="137"/>
      <c r="T145" s="50"/>
      <c r="AT145" s="17" t="s">
        <v>125</v>
      </c>
      <c r="AU145" s="17" t="s">
        <v>79</v>
      </c>
    </row>
    <row r="146" spans="2:65" s="1" customFormat="1" ht="21.75" customHeight="1" x14ac:dyDescent="0.2">
      <c r="B146" s="29"/>
      <c r="C146" s="123" t="s">
        <v>226</v>
      </c>
      <c r="D146" s="123" t="s">
        <v>118</v>
      </c>
      <c r="E146" s="124" t="s">
        <v>227</v>
      </c>
      <c r="F146" s="125" t="s">
        <v>228</v>
      </c>
      <c r="G146" s="126" t="s">
        <v>147</v>
      </c>
      <c r="H146" s="127">
        <v>311</v>
      </c>
      <c r="I146" s="128">
        <v>1</v>
      </c>
      <c r="J146" s="128">
        <f>ROUND(I146*H146,2)</f>
        <v>311</v>
      </c>
      <c r="K146" s="125" t="s">
        <v>122</v>
      </c>
      <c r="L146" s="29"/>
      <c r="M146" s="129" t="s">
        <v>17</v>
      </c>
      <c r="N146" s="130" t="s">
        <v>40</v>
      </c>
      <c r="O146" s="131">
        <v>2.5999999999999999E-2</v>
      </c>
      <c r="P146" s="131">
        <f>O146*H146</f>
        <v>8.0860000000000003</v>
      </c>
      <c r="Q146" s="131">
        <v>0</v>
      </c>
      <c r="R146" s="131">
        <f>Q146*H146</f>
        <v>0</v>
      </c>
      <c r="S146" s="131">
        <v>0</v>
      </c>
      <c r="T146" s="132">
        <f>S146*H146</f>
        <v>0</v>
      </c>
      <c r="AR146" s="133" t="s">
        <v>123</v>
      </c>
      <c r="AT146" s="133" t="s">
        <v>118</v>
      </c>
      <c r="AU146" s="133" t="s">
        <v>79</v>
      </c>
      <c r="AY146" s="17" t="s">
        <v>116</v>
      </c>
      <c r="BE146" s="134">
        <f>IF(N146="základní",J146,0)</f>
        <v>311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7" t="s">
        <v>77</v>
      </c>
      <c r="BK146" s="134">
        <f>ROUND(I146*H146,2)</f>
        <v>311</v>
      </c>
      <c r="BL146" s="17" t="s">
        <v>123</v>
      </c>
      <c r="BM146" s="133" t="s">
        <v>229</v>
      </c>
    </row>
    <row r="147" spans="2:65" s="1" customFormat="1" ht="11.25" x14ac:dyDescent="0.2">
      <c r="B147" s="29"/>
      <c r="D147" s="135" t="s">
        <v>125</v>
      </c>
      <c r="F147" s="136" t="s">
        <v>230</v>
      </c>
      <c r="L147" s="29"/>
      <c r="M147" s="137"/>
      <c r="T147" s="50"/>
      <c r="AT147" s="17" t="s">
        <v>125</v>
      </c>
      <c r="AU147" s="17" t="s">
        <v>79</v>
      </c>
    </row>
    <row r="148" spans="2:65" s="1" customFormat="1" ht="37.9" customHeight="1" x14ac:dyDescent="0.2">
      <c r="B148" s="29"/>
      <c r="C148" s="123" t="s">
        <v>231</v>
      </c>
      <c r="D148" s="123" t="s">
        <v>118</v>
      </c>
      <c r="E148" s="124" t="s">
        <v>232</v>
      </c>
      <c r="F148" s="125" t="s">
        <v>233</v>
      </c>
      <c r="G148" s="126" t="s">
        <v>147</v>
      </c>
      <c r="H148" s="127">
        <v>352</v>
      </c>
      <c r="I148" s="128">
        <v>1</v>
      </c>
      <c r="J148" s="128">
        <f>ROUND(I148*H148,2)</f>
        <v>352</v>
      </c>
      <c r="K148" s="125" t="s">
        <v>122</v>
      </c>
      <c r="L148" s="29"/>
      <c r="M148" s="129" t="s">
        <v>17</v>
      </c>
      <c r="N148" s="130" t="s">
        <v>40</v>
      </c>
      <c r="O148" s="131">
        <v>2.1000000000000001E-2</v>
      </c>
      <c r="P148" s="131">
        <f>O148*H148</f>
        <v>7.3920000000000003</v>
      </c>
      <c r="Q148" s="131">
        <v>5.9089999999999997E-2</v>
      </c>
      <c r="R148" s="131">
        <f>Q148*H148</f>
        <v>20.799679999999999</v>
      </c>
      <c r="S148" s="131">
        <v>0</v>
      </c>
      <c r="T148" s="132">
        <f>S148*H148</f>
        <v>0</v>
      </c>
      <c r="AR148" s="133" t="s">
        <v>123</v>
      </c>
      <c r="AT148" s="133" t="s">
        <v>118</v>
      </c>
      <c r="AU148" s="133" t="s">
        <v>79</v>
      </c>
      <c r="AY148" s="17" t="s">
        <v>116</v>
      </c>
      <c r="BE148" s="134">
        <f>IF(N148="základní",J148,0)</f>
        <v>352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7" t="s">
        <v>77</v>
      </c>
      <c r="BK148" s="134">
        <f>ROUND(I148*H148,2)</f>
        <v>352</v>
      </c>
      <c r="BL148" s="17" t="s">
        <v>123</v>
      </c>
      <c r="BM148" s="133" t="s">
        <v>234</v>
      </c>
    </row>
    <row r="149" spans="2:65" s="1" customFormat="1" ht="11.25" x14ac:dyDescent="0.2">
      <c r="B149" s="29"/>
      <c r="D149" s="135" t="s">
        <v>125</v>
      </c>
      <c r="F149" s="136" t="s">
        <v>235</v>
      </c>
      <c r="L149" s="29"/>
      <c r="M149" s="137"/>
      <c r="T149" s="50"/>
      <c r="AT149" s="17" t="s">
        <v>125</v>
      </c>
      <c r="AU149" s="17" t="s">
        <v>79</v>
      </c>
    </row>
    <row r="150" spans="2:65" s="1" customFormat="1" ht="16.5" customHeight="1" x14ac:dyDescent="0.2">
      <c r="B150" s="29"/>
      <c r="C150" s="123" t="s">
        <v>236</v>
      </c>
      <c r="D150" s="123" t="s">
        <v>118</v>
      </c>
      <c r="E150" s="124" t="s">
        <v>237</v>
      </c>
      <c r="F150" s="125" t="s">
        <v>238</v>
      </c>
      <c r="G150" s="126" t="s">
        <v>147</v>
      </c>
      <c r="H150" s="127">
        <v>311</v>
      </c>
      <c r="I150" s="128">
        <v>1</v>
      </c>
      <c r="J150" s="128">
        <f>ROUND(I150*H150,2)</f>
        <v>311</v>
      </c>
      <c r="K150" s="125" t="s">
        <v>122</v>
      </c>
      <c r="L150" s="29"/>
      <c r="M150" s="129" t="s">
        <v>17</v>
      </c>
      <c r="N150" s="130" t="s">
        <v>40</v>
      </c>
      <c r="O150" s="131">
        <v>4.0000000000000001E-3</v>
      </c>
      <c r="P150" s="131">
        <f>O150*H150</f>
        <v>1.244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AR150" s="133" t="s">
        <v>123</v>
      </c>
      <c r="AT150" s="133" t="s">
        <v>118</v>
      </c>
      <c r="AU150" s="133" t="s">
        <v>79</v>
      </c>
      <c r="AY150" s="17" t="s">
        <v>116</v>
      </c>
      <c r="BE150" s="134">
        <f>IF(N150="základní",J150,0)</f>
        <v>311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7" t="s">
        <v>77</v>
      </c>
      <c r="BK150" s="134">
        <f>ROUND(I150*H150,2)</f>
        <v>311</v>
      </c>
      <c r="BL150" s="17" t="s">
        <v>123</v>
      </c>
      <c r="BM150" s="133" t="s">
        <v>239</v>
      </c>
    </row>
    <row r="151" spans="2:65" s="1" customFormat="1" ht="11.25" x14ac:dyDescent="0.2">
      <c r="B151" s="29"/>
      <c r="D151" s="135" t="s">
        <v>125</v>
      </c>
      <c r="F151" s="136" t="s">
        <v>240</v>
      </c>
      <c r="L151" s="29"/>
      <c r="M151" s="137"/>
      <c r="T151" s="50"/>
      <c r="AT151" s="17" t="s">
        <v>125</v>
      </c>
      <c r="AU151" s="17" t="s">
        <v>79</v>
      </c>
    </row>
    <row r="152" spans="2:65" s="1" customFormat="1" ht="24.2" customHeight="1" x14ac:dyDescent="0.2">
      <c r="B152" s="29"/>
      <c r="C152" s="123" t="s">
        <v>7</v>
      </c>
      <c r="D152" s="123" t="s">
        <v>118</v>
      </c>
      <c r="E152" s="124" t="s">
        <v>241</v>
      </c>
      <c r="F152" s="125" t="s">
        <v>242</v>
      </c>
      <c r="G152" s="126" t="s">
        <v>147</v>
      </c>
      <c r="H152" s="127">
        <v>311</v>
      </c>
      <c r="I152" s="128">
        <v>1</v>
      </c>
      <c r="J152" s="128">
        <f>ROUND(I152*H152,2)</f>
        <v>311</v>
      </c>
      <c r="K152" s="125" t="s">
        <v>122</v>
      </c>
      <c r="L152" s="29"/>
      <c r="M152" s="129" t="s">
        <v>17</v>
      </c>
      <c r="N152" s="130" t="s">
        <v>40</v>
      </c>
      <c r="O152" s="131">
        <v>1.7000000000000001E-2</v>
      </c>
      <c r="P152" s="131">
        <f>O152*H152</f>
        <v>5.2870000000000008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AR152" s="133" t="s">
        <v>123</v>
      </c>
      <c r="AT152" s="133" t="s">
        <v>118</v>
      </c>
      <c r="AU152" s="133" t="s">
        <v>79</v>
      </c>
      <c r="AY152" s="17" t="s">
        <v>116</v>
      </c>
      <c r="BE152" s="134">
        <f>IF(N152="základní",J152,0)</f>
        <v>311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7" t="s">
        <v>77</v>
      </c>
      <c r="BK152" s="134">
        <f>ROUND(I152*H152,2)</f>
        <v>311</v>
      </c>
      <c r="BL152" s="17" t="s">
        <v>123</v>
      </c>
      <c r="BM152" s="133" t="s">
        <v>243</v>
      </c>
    </row>
    <row r="153" spans="2:65" s="1" customFormat="1" ht="11.25" x14ac:dyDescent="0.2">
      <c r="B153" s="29"/>
      <c r="D153" s="135" t="s">
        <v>125</v>
      </c>
      <c r="F153" s="136" t="s">
        <v>244</v>
      </c>
      <c r="L153" s="29"/>
      <c r="M153" s="137"/>
      <c r="T153" s="50"/>
      <c r="AT153" s="17" t="s">
        <v>125</v>
      </c>
      <c r="AU153" s="17" t="s">
        <v>79</v>
      </c>
    </row>
    <row r="154" spans="2:65" s="1" customFormat="1" ht="16.5" customHeight="1" x14ac:dyDescent="0.2">
      <c r="B154" s="29"/>
      <c r="C154" s="123" t="s">
        <v>245</v>
      </c>
      <c r="D154" s="123" t="s">
        <v>118</v>
      </c>
      <c r="E154" s="124" t="s">
        <v>246</v>
      </c>
      <c r="F154" s="125" t="s">
        <v>247</v>
      </c>
      <c r="G154" s="126" t="s">
        <v>147</v>
      </c>
      <c r="H154" s="127">
        <v>311</v>
      </c>
      <c r="I154" s="128">
        <v>1</v>
      </c>
      <c r="J154" s="128">
        <f>ROUND(I154*H154,2)</f>
        <v>311</v>
      </c>
      <c r="K154" s="125" t="s">
        <v>122</v>
      </c>
      <c r="L154" s="29"/>
      <c r="M154" s="129" t="s">
        <v>17</v>
      </c>
      <c r="N154" s="130" t="s">
        <v>40</v>
      </c>
      <c r="O154" s="131">
        <v>2E-3</v>
      </c>
      <c r="P154" s="131">
        <f>O154*H154</f>
        <v>0.622</v>
      </c>
      <c r="Q154" s="131">
        <v>0</v>
      </c>
      <c r="R154" s="131">
        <f>Q154*H154</f>
        <v>0</v>
      </c>
      <c r="S154" s="131">
        <v>0</v>
      </c>
      <c r="T154" s="132">
        <f>S154*H154</f>
        <v>0</v>
      </c>
      <c r="AR154" s="133" t="s">
        <v>123</v>
      </c>
      <c r="AT154" s="133" t="s">
        <v>118</v>
      </c>
      <c r="AU154" s="133" t="s">
        <v>79</v>
      </c>
      <c r="AY154" s="17" t="s">
        <v>116</v>
      </c>
      <c r="BE154" s="134">
        <f>IF(N154="základní",J154,0)</f>
        <v>311</v>
      </c>
      <c r="BF154" s="134">
        <f>IF(N154="snížená",J154,0)</f>
        <v>0</v>
      </c>
      <c r="BG154" s="134">
        <f>IF(N154="zákl. přenesená",J154,0)</f>
        <v>0</v>
      </c>
      <c r="BH154" s="134">
        <f>IF(N154="sníž. přenesená",J154,0)</f>
        <v>0</v>
      </c>
      <c r="BI154" s="134">
        <f>IF(N154="nulová",J154,0)</f>
        <v>0</v>
      </c>
      <c r="BJ154" s="17" t="s">
        <v>77</v>
      </c>
      <c r="BK154" s="134">
        <f>ROUND(I154*H154,2)</f>
        <v>311</v>
      </c>
      <c r="BL154" s="17" t="s">
        <v>123</v>
      </c>
      <c r="BM154" s="133" t="s">
        <v>248</v>
      </c>
    </row>
    <row r="155" spans="2:65" s="1" customFormat="1" ht="11.25" x14ac:dyDescent="0.2">
      <c r="B155" s="29"/>
      <c r="D155" s="135" t="s">
        <v>125</v>
      </c>
      <c r="F155" s="136" t="s">
        <v>249</v>
      </c>
      <c r="L155" s="29"/>
      <c r="M155" s="137"/>
      <c r="T155" s="50"/>
      <c r="AT155" s="17" t="s">
        <v>125</v>
      </c>
      <c r="AU155" s="17" t="s">
        <v>79</v>
      </c>
    </row>
    <row r="156" spans="2:65" s="1" customFormat="1" ht="24.2" customHeight="1" x14ac:dyDescent="0.2">
      <c r="B156" s="29"/>
      <c r="C156" s="123" t="s">
        <v>250</v>
      </c>
      <c r="D156" s="123" t="s">
        <v>118</v>
      </c>
      <c r="E156" s="124" t="s">
        <v>251</v>
      </c>
      <c r="F156" s="125" t="s">
        <v>252</v>
      </c>
      <c r="G156" s="126" t="s">
        <v>147</v>
      </c>
      <c r="H156" s="127">
        <v>311</v>
      </c>
      <c r="I156" s="128">
        <v>1</v>
      </c>
      <c r="J156" s="128">
        <f>ROUND(I156*H156,2)</f>
        <v>311</v>
      </c>
      <c r="K156" s="125" t="s">
        <v>122</v>
      </c>
      <c r="L156" s="29"/>
      <c r="M156" s="129" t="s">
        <v>17</v>
      </c>
      <c r="N156" s="130" t="s">
        <v>40</v>
      </c>
      <c r="O156" s="131">
        <v>1.6E-2</v>
      </c>
      <c r="P156" s="131">
        <f>O156*H156</f>
        <v>4.976</v>
      </c>
      <c r="Q156" s="131">
        <v>0</v>
      </c>
      <c r="R156" s="131">
        <f>Q156*H156</f>
        <v>0</v>
      </c>
      <c r="S156" s="131">
        <v>0</v>
      </c>
      <c r="T156" s="132">
        <f>S156*H156</f>
        <v>0</v>
      </c>
      <c r="AR156" s="133" t="s">
        <v>123</v>
      </c>
      <c r="AT156" s="133" t="s">
        <v>118</v>
      </c>
      <c r="AU156" s="133" t="s">
        <v>79</v>
      </c>
      <c r="AY156" s="17" t="s">
        <v>116</v>
      </c>
      <c r="BE156" s="134">
        <f>IF(N156="základní",J156,0)</f>
        <v>311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7" t="s">
        <v>77</v>
      </c>
      <c r="BK156" s="134">
        <f>ROUND(I156*H156,2)</f>
        <v>311</v>
      </c>
      <c r="BL156" s="17" t="s">
        <v>123</v>
      </c>
      <c r="BM156" s="133" t="s">
        <v>253</v>
      </c>
    </row>
    <row r="157" spans="2:65" s="1" customFormat="1" ht="11.25" x14ac:dyDescent="0.2">
      <c r="B157" s="29"/>
      <c r="D157" s="135" t="s">
        <v>125</v>
      </c>
      <c r="F157" s="136" t="s">
        <v>254</v>
      </c>
      <c r="L157" s="29"/>
      <c r="M157" s="137"/>
      <c r="T157" s="50"/>
      <c r="AT157" s="17" t="s">
        <v>125</v>
      </c>
      <c r="AU157" s="17" t="s">
        <v>79</v>
      </c>
    </row>
    <row r="158" spans="2:65" s="1" customFormat="1" ht="24.2" customHeight="1" x14ac:dyDescent="0.2">
      <c r="B158" s="29"/>
      <c r="C158" s="123" t="s">
        <v>255</v>
      </c>
      <c r="D158" s="123" t="s">
        <v>118</v>
      </c>
      <c r="E158" s="124" t="s">
        <v>256</v>
      </c>
      <c r="F158" s="125" t="s">
        <v>257</v>
      </c>
      <c r="G158" s="126" t="s">
        <v>147</v>
      </c>
      <c r="H158" s="127">
        <v>25</v>
      </c>
      <c r="I158" s="128">
        <v>1</v>
      </c>
      <c r="J158" s="128">
        <f>ROUND(I158*H158,2)</f>
        <v>25</v>
      </c>
      <c r="K158" s="125" t="s">
        <v>122</v>
      </c>
      <c r="L158" s="29"/>
      <c r="M158" s="129" t="s">
        <v>17</v>
      </c>
      <c r="N158" s="130" t="s">
        <v>40</v>
      </c>
      <c r="O158" s="131">
        <v>1.508</v>
      </c>
      <c r="P158" s="131">
        <f>O158*H158</f>
        <v>37.700000000000003</v>
      </c>
      <c r="Q158" s="131">
        <v>0.85660000000000003</v>
      </c>
      <c r="R158" s="131">
        <f>Q158*H158</f>
        <v>21.414999999999999</v>
      </c>
      <c r="S158" s="131">
        <v>0</v>
      </c>
      <c r="T158" s="132">
        <f>S158*H158</f>
        <v>0</v>
      </c>
      <c r="AR158" s="133" t="s">
        <v>123</v>
      </c>
      <c r="AT158" s="133" t="s">
        <v>118</v>
      </c>
      <c r="AU158" s="133" t="s">
        <v>79</v>
      </c>
      <c r="AY158" s="17" t="s">
        <v>116</v>
      </c>
      <c r="BE158" s="134">
        <f>IF(N158="základní",J158,0)</f>
        <v>25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7" t="s">
        <v>77</v>
      </c>
      <c r="BK158" s="134">
        <f>ROUND(I158*H158,2)</f>
        <v>25</v>
      </c>
      <c r="BL158" s="17" t="s">
        <v>123</v>
      </c>
      <c r="BM158" s="133" t="s">
        <v>258</v>
      </c>
    </row>
    <row r="159" spans="2:65" s="1" customFormat="1" ht="11.25" x14ac:dyDescent="0.2">
      <c r="B159" s="29"/>
      <c r="D159" s="135" t="s">
        <v>125</v>
      </c>
      <c r="F159" s="136" t="s">
        <v>259</v>
      </c>
      <c r="L159" s="29"/>
      <c r="M159" s="137"/>
      <c r="T159" s="50"/>
      <c r="AT159" s="17" t="s">
        <v>125</v>
      </c>
      <c r="AU159" s="17" t="s">
        <v>79</v>
      </c>
    </row>
    <row r="160" spans="2:65" s="1" customFormat="1" ht="16.5" customHeight="1" x14ac:dyDescent="0.2">
      <c r="B160" s="29"/>
      <c r="C160" s="123" t="s">
        <v>260</v>
      </c>
      <c r="D160" s="123" t="s">
        <v>118</v>
      </c>
      <c r="E160" s="124" t="s">
        <v>261</v>
      </c>
      <c r="F160" s="125" t="s">
        <v>262</v>
      </c>
      <c r="G160" s="126" t="s">
        <v>182</v>
      </c>
      <c r="H160" s="127">
        <v>8</v>
      </c>
      <c r="I160" s="128">
        <v>1</v>
      </c>
      <c r="J160" s="128">
        <f>ROUND(I160*H160,2)</f>
        <v>8</v>
      </c>
      <c r="K160" s="125" t="s">
        <v>122</v>
      </c>
      <c r="L160" s="29"/>
      <c r="M160" s="129" t="s">
        <v>17</v>
      </c>
      <c r="N160" s="130" t="s">
        <v>40</v>
      </c>
      <c r="O160" s="131">
        <v>0.71599999999999997</v>
      </c>
      <c r="P160" s="131">
        <f>O160*H160</f>
        <v>5.7279999999999998</v>
      </c>
      <c r="Q160" s="131">
        <v>0.10956</v>
      </c>
      <c r="R160" s="131">
        <f>Q160*H160</f>
        <v>0.87648000000000004</v>
      </c>
      <c r="S160" s="131">
        <v>0</v>
      </c>
      <c r="T160" s="132">
        <f>S160*H160</f>
        <v>0</v>
      </c>
      <c r="AR160" s="133" t="s">
        <v>123</v>
      </c>
      <c r="AT160" s="133" t="s">
        <v>118</v>
      </c>
      <c r="AU160" s="133" t="s">
        <v>79</v>
      </c>
      <c r="AY160" s="17" t="s">
        <v>116</v>
      </c>
      <c r="BE160" s="134">
        <f>IF(N160="základní",J160,0)</f>
        <v>8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7" t="s">
        <v>77</v>
      </c>
      <c r="BK160" s="134">
        <f>ROUND(I160*H160,2)</f>
        <v>8</v>
      </c>
      <c r="BL160" s="17" t="s">
        <v>123</v>
      </c>
      <c r="BM160" s="133" t="s">
        <v>263</v>
      </c>
    </row>
    <row r="161" spans="2:65" s="1" customFormat="1" ht="11.25" x14ac:dyDescent="0.2">
      <c r="B161" s="29"/>
      <c r="D161" s="135" t="s">
        <v>125</v>
      </c>
      <c r="F161" s="136" t="s">
        <v>264</v>
      </c>
      <c r="L161" s="29"/>
      <c r="M161" s="137"/>
      <c r="T161" s="50"/>
      <c r="AT161" s="17" t="s">
        <v>125</v>
      </c>
      <c r="AU161" s="17" t="s">
        <v>79</v>
      </c>
    </row>
    <row r="162" spans="2:65" s="1" customFormat="1" ht="16.5" customHeight="1" x14ac:dyDescent="0.2">
      <c r="B162" s="29"/>
      <c r="C162" s="123" t="s">
        <v>265</v>
      </c>
      <c r="D162" s="123" t="s">
        <v>118</v>
      </c>
      <c r="E162" s="124" t="s">
        <v>266</v>
      </c>
      <c r="F162" s="125" t="s">
        <v>267</v>
      </c>
      <c r="G162" s="126" t="s">
        <v>121</v>
      </c>
      <c r="H162" s="127">
        <v>25</v>
      </c>
      <c r="I162" s="128">
        <v>1</v>
      </c>
      <c r="J162" s="128">
        <f>ROUND(I162*H162,2)</f>
        <v>25</v>
      </c>
      <c r="K162" s="125" t="s">
        <v>122</v>
      </c>
      <c r="L162" s="29"/>
      <c r="M162" s="129" t="s">
        <v>17</v>
      </c>
      <c r="N162" s="130" t="s">
        <v>40</v>
      </c>
      <c r="O162" s="131">
        <v>0.96</v>
      </c>
      <c r="P162" s="131">
        <f>O162*H162</f>
        <v>24</v>
      </c>
      <c r="Q162" s="131">
        <v>0</v>
      </c>
      <c r="R162" s="131">
        <f>Q162*H162</f>
        <v>0</v>
      </c>
      <c r="S162" s="131">
        <v>0</v>
      </c>
      <c r="T162" s="132">
        <f>S162*H162</f>
        <v>0</v>
      </c>
      <c r="AR162" s="133" t="s">
        <v>123</v>
      </c>
      <c r="AT162" s="133" t="s">
        <v>118</v>
      </c>
      <c r="AU162" s="133" t="s">
        <v>79</v>
      </c>
      <c r="AY162" s="17" t="s">
        <v>116</v>
      </c>
      <c r="BE162" s="134">
        <f>IF(N162="základní",J162,0)</f>
        <v>25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7" t="s">
        <v>77</v>
      </c>
      <c r="BK162" s="134">
        <f>ROUND(I162*H162,2)</f>
        <v>25</v>
      </c>
      <c r="BL162" s="17" t="s">
        <v>123</v>
      </c>
      <c r="BM162" s="133" t="s">
        <v>268</v>
      </c>
    </row>
    <row r="163" spans="2:65" s="1" customFormat="1" ht="11.25" x14ac:dyDescent="0.2">
      <c r="B163" s="29"/>
      <c r="D163" s="135" t="s">
        <v>125</v>
      </c>
      <c r="F163" s="136" t="s">
        <v>269</v>
      </c>
      <c r="L163" s="29"/>
      <c r="M163" s="137"/>
      <c r="T163" s="50"/>
      <c r="AT163" s="17" t="s">
        <v>125</v>
      </c>
      <c r="AU163" s="17" t="s">
        <v>79</v>
      </c>
    </row>
    <row r="164" spans="2:65" s="11" customFormat="1" ht="22.9" customHeight="1" x14ac:dyDescent="0.2">
      <c r="B164" s="112"/>
      <c r="D164" s="113" t="s">
        <v>68</v>
      </c>
      <c r="E164" s="121" t="s">
        <v>167</v>
      </c>
      <c r="F164" s="121" t="s">
        <v>270</v>
      </c>
      <c r="J164" s="122">
        <f>BK164</f>
        <v>40.07</v>
      </c>
      <c r="L164" s="112"/>
      <c r="M164" s="116"/>
      <c r="P164" s="117">
        <f>SUM(P165:P177)</f>
        <v>105.96120000000001</v>
      </c>
      <c r="R164" s="117">
        <f>SUM(R165:R177)</f>
        <v>54.809829999999998</v>
      </c>
      <c r="T164" s="118">
        <f>SUM(T165:T177)</f>
        <v>0</v>
      </c>
      <c r="AR164" s="113" t="s">
        <v>77</v>
      </c>
      <c r="AT164" s="119" t="s">
        <v>68</v>
      </c>
      <c r="AU164" s="119" t="s">
        <v>77</v>
      </c>
      <c r="AY164" s="113" t="s">
        <v>116</v>
      </c>
      <c r="BK164" s="120">
        <f>SUM(BK165:BK177)</f>
        <v>40.07</v>
      </c>
    </row>
    <row r="165" spans="2:65" s="1" customFormat="1" ht="21.75" customHeight="1" x14ac:dyDescent="0.2">
      <c r="B165" s="29"/>
      <c r="C165" s="123" t="s">
        <v>271</v>
      </c>
      <c r="D165" s="123" t="s">
        <v>118</v>
      </c>
      <c r="E165" s="124" t="s">
        <v>272</v>
      </c>
      <c r="F165" s="125" t="s">
        <v>273</v>
      </c>
      <c r="G165" s="126" t="s">
        <v>274</v>
      </c>
      <c r="H165" s="127">
        <v>2</v>
      </c>
      <c r="I165" s="128">
        <v>1</v>
      </c>
      <c r="J165" s="128">
        <f>ROUND(I165*H165,2)</f>
        <v>2</v>
      </c>
      <c r="K165" s="125" t="s">
        <v>122</v>
      </c>
      <c r="L165" s="29"/>
      <c r="M165" s="129" t="s">
        <v>17</v>
      </c>
      <c r="N165" s="130" t="s">
        <v>40</v>
      </c>
      <c r="O165" s="131">
        <v>37.472000000000001</v>
      </c>
      <c r="P165" s="131">
        <f>O165*H165</f>
        <v>74.944000000000003</v>
      </c>
      <c r="Q165" s="131">
        <v>16.75142</v>
      </c>
      <c r="R165" s="131">
        <f>Q165*H165</f>
        <v>33.502839999999999</v>
      </c>
      <c r="S165" s="131">
        <v>0</v>
      </c>
      <c r="T165" s="132">
        <f>S165*H165</f>
        <v>0</v>
      </c>
      <c r="AR165" s="133" t="s">
        <v>123</v>
      </c>
      <c r="AT165" s="133" t="s">
        <v>118</v>
      </c>
      <c r="AU165" s="133" t="s">
        <v>79</v>
      </c>
      <c r="AY165" s="17" t="s">
        <v>116</v>
      </c>
      <c r="BE165" s="134">
        <f>IF(N165="základní",J165,0)</f>
        <v>2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17" t="s">
        <v>77</v>
      </c>
      <c r="BK165" s="134">
        <f>ROUND(I165*H165,2)</f>
        <v>2</v>
      </c>
      <c r="BL165" s="17" t="s">
        <v>123</v>
      </c>
      <c r="BM165" s="133" t="s">
        <v>275</v>
      </c>
    </row>
    <row r="166" spans="2:65" s="1" customFormat="1" ht="11.25" x14ac:dyDescent="0.2">
      <c r="B166" s="29"/>
      <c r="D166" s="135" t="s">
        <v>125</v>
      </c>
      <c r="F166" s="136" t="s">
        <v>276</v>
      </c>
      <c r="L166" s="29"/>
      <c r="M166" s="137"/>
      <c r="T166" s="50"/>
      <c r="AT166" s="17" t="s">
        <v>125</v>
      </c>
      <c r="AU166" s="17" t="s">
        <v>79</v>
      </c>
    </row>
    <row r="167" spans="2:65" s="1" customFormat="1" ht="21.75" customHeight="1" x14ac:dyDescent="0.2">
      <c r="B167" s="29"/>
      <c r="C167" s="123" t="s">
        <v>277</v>
      </c>
      <c r="D167" s="123" t="s">
        <v>118</v>
      </c>
      <c r="E167" s="124" t="s">
        <v>278</v>
      </c>
      <c r="F167" s="125" t="s">
        <v>279</v>
      </c>
      <c r="G167" s="126" t="s">
        <v>182</v>
      </c>
      <c r="H167" s="127">
        <v>8</v>
      </c>
      <c r="I167" s="128">
        <v>1</v>
      </c>
      <c r="J167" s="128">
        <f>ROUND(I167*H167,2)</f>
        <v>8</v>
      </c>
      <c r="K167" s="125" t="s">
        <v>122</v>
      </c>
      <c r="L167" s="29"/>
      <c r="M167" s="129" t="s">
        <v>17</v>
      </c>
      <c r="N167" s="130" t="s">
        <v>40</v>
      </c>
      <c r="O167" s="131">
        <v>0.28100000000000003</v>
      </c>
      <c r="P167" s="131">
        <f>O167*H167</f>
        <v>2.2480000000000002</v>
      </c>
      <c r="Q167" s="131">
        <v>0</v>
      </c>
      <c r="R167" s="131">
        <f>Q167*H167</f>
        <v>0</v>
      </c>
      <c r="S167" s="131">
        <v>0</v>
      </c>
      <c r="T167" s="132">
        <f>S167*H167</f>
        <v>0</v>
      </c>
      <c r="AR167" s="133" t="s">
        <v>123</v>
      </c>
      <c r="AT167" s="133" t="s">
        <v>118</v>
      </c>
      <c r="AU167" s="133" t="s">
        <v>79</v>
      </c>
      <c r="AY167" s="17" t="s">
        <v>116</v>
      </c>
      <c r="BE167" s="134">
        <f>IF(N167="základní",J167,0)</f>
        <v>8</v>
      </c>
      <c r="BF167" s="134">
        <f>IF(N167="snížená",J167,0)</f>
        <v>0</v>
      </c>
      <c r="BG167" s="134">
        <f>IF(N167="zákl. přenesená",J167,0)</f>
        <v>0</v>
      </c>
      <c r="BH167" s="134">
        <f>IF(N167="sníž. přenesená",J167,0)</f>
        <v>0</v>
      </c>
      <c r="BI167" s="134">
        <f>IF(N167="nulová",J167,0)</f>
        <v>0</v>
      </c>
      <c r="BJ167" s="17" t="s">
        <v>77</v>
      </c>
      <c r="BK167" s="134">
        <f>ROUND(I167*H167,2)</f>
        <v>8</v>
      </c>
      <c r="BL167" s="17" t="s">
        <v>123</v>
      </c>
      <c r="BM167" s="133" t="s">
        <v>280</v>
      </c>
    </row>
    <row r="168" spans="2:65" s="1" customFormat="1" ht="11.25" x14ac:dyDescent="0.2">
      <c r="B168" s="29"/>
      <c r="D168" s="135" t="s">
        <v>125</v>
      </c>
      <c r="F168" s="136" t="s">
        <v>281</v>
      </c>
      <c r="L168" s="29"/>
      <c r="M168" s="137"/>
      <c r="T168" s="50"/>
      <c r="AT168" s="17" t="s">
        <v>125</v>
      </c>
      <c r="AU168" s="17" t="s">
        <v>79</v>
      </c>
    </row>
    <row r="169" spans="2:65" s="1" customFormat="1" ht="16.5" customHeight="1" x14ac:dyDescent="0.2">
      <c r="B169" s="29"/>
      <c r="C169" s="150" t="s">
        <v>282</v>
      </c>
      <c r="D169" s="150" t="s">
        <v>174</v>
      </c>
      <c r="E169" s="151" t="s">
        <v>283</v>
      </c>
      <c r="F169" s="152" t="s">
        <v>284</v>
      </c>
      <c r="G169" s="153" t="s">
        <v>182</v>
      </c>
      <c r="H169" s="154">
        <v>8</v>
      </c>
      <c r="I169" s="155">
        <v>1</v>
      </c>
      <c r="J169" s="155">
        <f>ROUND(I169*H169,2)</f>
        <v>8</v>
      </c>
      <c r="K169" s="152" t="s">
        <v>122</v>
      </c>
      <c r="L169" s="156"/>
      <c r="M169" s="157" t="s">
        <v>17</v>
      </c>
      <c r="N169" s="158" t="s">
        <v>40</v>
      </c>
      <c r="O169" s="131">
        <v>0</v>
      </c>
      <c r="P169" s="131">
        <f>O169*H169</f>
        <v>0</v>
      </c>
      <c r="Q169" s="131">
        <v>3.0169999999999999E-2</v>
      </c>
      <c r="R169" s="131">
        <f>Q169*H169</f>
        <v>0.24135999999999999</v>
      </c>
      <c r="S169" s="131">
        <v>0</v>
      </c>
      <c r="T169" s="132">
        <f>S169*H169</f>
        <v>0</v>
      </c>
      <c r="AR169" s="133" t="s">
        <v>161</v>
      </c>
      <c r="AT169" s="133" t="s">
        <v>174</v>
      </c>
      <c r="AU169" s="133" t="s">
        <v>79</v>
      </c>
      <c r="AY169" s="17" t="s">
        <v>116</v>
      </c>
      <c r="BE169" s="134">
        <f>IF(N169="základní",J169,0)</f>
        <v>8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7" t="s">
        <v>77</v>
      </c>
      <c r="BK169" s="134">
        <f>ROUND(I169*H169,2)</f>
        <v>8</v>
      </c>
      <c r="BL169" s="17" t="s">
        <v>123</v>
      </c>
      <c r="BM169" s="133" t="s">
        <v>285</v>
      </c>
    </row>
    <row r="170" spans="2:65" s="1" customFormat="1" ht="16.5" customHeight="1" x14ac:dyDescent="0.2">
      <c r="B170" s="29"/>
      <c r="C170" s="123" t="s">
        <v>286</v>
      </c>
      <c r="D170" s="123" t="s">
        <v>118</v>
      </c>
      <c r="E170" s="124" t="s">
        <v>287</v>
      </c>
      <c r="F170" s="125" t="s">
        <v>288</v>
      </c>
      <c r="G170" s="126" t="s">
        <v>121</v>
      </c>
      <c r="H170" s="127">
        <v>6.8</v>
      </c>
      <c r="I170" s="128">
        <v>1</v>
      </c>
      <c r="J170" s="128">
        <f>ROUND(I170*H170,2)</f>
        <v>6.8</v>
      </c>
      <c r="K170" s="125" t="s">
        <v>17</v>
      </c>
      <c r="L170" s="29"/>
      <c r="M170" s="129" t="s">
        <v>17</v>
      </c>
      <c r="N170" s="130" t="s">
        <v>40</v>
      </c>
      <c r="O170" s="131">
        <v>3.6440000000000001</v>
      </c>
      <c r="P170" s="131">
        <f>O170*H170</f>
        <v>24.779199999999999</v>
      </c>
      <c r="Q170" s="131">
        <v>2.5122499999999999</v>
      </c>
      <c r="R170" s="131">
        <f>Q170*H170</f>
        <v>17.083299999999998</v>
      </c>
      <c r="S170" s="131">
        <v>0</v>
      </c>
      <c r="T170" s="132">
        <f>S170*H170</f>
        <v>0</v>
      </c>
      <c r="AR170" s="133" t="s">
        <v>123</v>
      </c>
      <c r="AT170" s="133" t="s">
        <v>118</v>
      </c>
      <c r="AU170" s="133" t="s">
        <v>79</v>
      </c>
      <c r="AY170" s="17" t="s">
        <v>116</v>
      </c>
      <c r="BE170" s="134">
        <f>IF(N170="základní",J170,0)</f>
        <v>6.8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7" t="s">
        <v>77</v>
      </c>
      <c r="BK170" s="134">
        <f>ROUND(I170*H170,2)</f>
        <v>6.8</v>
      </c>
      <c r="BL170" s="17" t="s">
        <v>123</v>
      </c>
      <c r="BM170" s="133" t="s">
        <v>289</v>
      </c>
    </row>
    <row r="171" spans="2:65" s="13" customFormat="1" ht="11.25" x14ac:dyDescent="0.2">
      <c r="B171" s="144"/>
      <c r="D171" s="139" t="s">
        <v>127</v>
      </c>
      <c r="E171" s="145" t="s">
        <v>17</v>
      </c>
      <c r="F171" s="146" t="s">
        <v>290</v>
      </c>
      <c r="H171" s="147">
        <v>6.8</v>
      </c>
      <c r="L171" s="144"/>
      <c r="M171" s="148"/>
      <c r="T171" s="149"/>
      <c r="AT171" s="145" t="s">
        <v>127</v>
      </c>
      <c r="AU171" s="145" t="s">
        <v>79</v>
      </c>
      <c r="AV171" s="13" t="s">
        <v>79</v>
      </c>
      <c r="AW171" s="13" t="s">
        <v>31</v>
      </c>
      <c r="AX171" s="13" t="s">
        <v>77</v>
      </c>
      <c r="AY171" s="145" t="s">
        <v>116</v>
      </c>
    </row>
    <row r="172" spans="2:65" s="1" customFormat="1" ht="16.5" customHeight="1" x14ac:dyDescent="0.2">
      <c r="B172" s="29"/>
      <c r="C172" s="123" t="s">
        <v>291</v>
      </c>
      <c r="D172" s="123" t="s">
        <v>118</v>
      </c>
      <c r="E172" s="124" t="s">
        <v>292</v>
      </c>
      <c r="F172" s="125" t="s">
        <v>293</v>
      </c>
      <c r="G172" s="126" t="s">
        <v>294</v>
      </c>
      <c r="H172" s="127">
        <v>0.27100000000000002</v>
      </c>
      <c r="I172" s="128">
        <v>1</v>
      </c>
      <c r="J172" s="128">
        <f>ROUND(I172*H172,2)</f>
        <v>0.27</v>
      </c>
      <c r="K172" s="125" t="s">
        <v>17</v>
      </c>
      <c r="L172" s="29"/>
      <c r="M172" s="129" t="s">
        <v>17</v>
      </c>
      <c r="N172" s="130" t="s">
        <v>40</v>
      </c>
      <c r="O172" s="131">
        <v>0</v>
      </c>
      <c r="P172" s="131">
        <f>O172*H172</f>
        <v>0</v>
      </c>
      <c r="Q172" s="131">
        <v>1</v>
      </c>
      <c r="R172" s="131">
        <f>Q172*H172</f>
        <v>0.27100000000000002</v>
      </c>
      <c r="S172" s="131">
        <v>0</v>
      </c>
      <c r="T172" s="132">
        <f>S172*H172</f>
        <v>0</v>
      </c>
      <c r="AR172" s="133" t="s">
        <v>123</v>
      </c>
      <c r="AT172" s="133" t="s">
        <v>118</v>
      </c>
      <c r="AU172" s="133" t="s">
        <v>79</v>
      </c>
      <c r="AY172" s="17" t="s">
        <v>116</v>
      </c>
      <c r="BE172" s="134">
        <f>IF(N172="základní",J172,0)</f>
        <v>0.27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17" t="s">
        <v>77</v>
      </c>
      <c r="BK172" s="134">
        <f>ROUND(I172*H172,2)</f>
        <v>0.27</v>
      </c>
      <c r="BL172" s="17" t="s">
        <v>123</v>
      </c>
      <c r="BM172" s="133" t="s">
        <v>295</v>
      </c>
    </row>
    <row r="173" spans="2:65" s="13" customFormat="1" ht="11.25" x14ac:dyDescent="0.2">
      <c r="B173" s="144"/>
      <c r="D173" s="139" t="s">
        <v>127</v>
      </c>
      <c r="E173" s="145" t="s">
        <v>17</v>
      </c>
      <c r="F173" s="146" t="s">
        <v>296</v>
      </c>
      <c r="H173" s="147">
        <v>0.27100000000000002</v>
      </c>
      <c r="L173" s="144"/>
      <c r="M173" s="148"/>
      <c r="T173" s="149"/>
      <c r="AT173" s="145" t="s">
        <v>127</v>
      </c>
      <c r="AU173" s="145" t="s">
        <v>79</v>
      </c>
      <c r="AV173" s="13" t="s">
        <v>79</v>
      </c>
      <c r="AW173" s="13" t="s">
        <v>31</v>
      </c>
      <c r="AX173" s="13" t="s">
        <v>77</v>
      </c>
      <c r="AY173" s="145" t="s">
        <v>116</v>
      </c>
    </row>
    <row r="174" spans="2:65" s="1" customFormat="1" ht="16.5" customHeight="1" x14ac:dyDescent="0.2">
      <c r="B174" s="29"/>
      <c r="C174" s="123" t="s">
        <v>297</v>
      </c>
      <c r="D174" s="123" t="s">
        <v>118</v>
      </c>
      <c r="E174" s="124" t="s">
        <v>298</v>
      </c>
      <c r="F174" s="125" t="s">
        <v>299</v>
      </c>
      <c r="G174" s="126" t="s">
        <v>182</v>
      </c>
      <c r="H174" s="127">
        <v>7</v>
      </c>
      <c r="I174" s="128">
        <v>1</v>
      </c>
      <c r="J174" s="128">
        <f>ROUND(I174*H174,2)</f>
        <v>7</v>
      </c>
      <c r="K174" s="125" t="s">
        <v>122</v>
      </c>
      <c r="L174" s="29"/>
      <c r="M174" s="129" t="s">
        <v>17</v>
      </c>
      <c r="N174" s="130" t="s">
        <v>40</v>
      </c>
      <c r="O174" s="131">
        <v>0.56999999999999995</v>
      </c>
      <c r="P174" s="131">
        <f>O174*H174</f>
        <v>3.9899999999999998</v>
      </c>
      <c r="Q174" s="131">
        <v>0.43819000000000002</v>
      </c>
      <c r="R174" s="131">
        <f>Q174*H174</f>
        <v>3.0673300000000001</v>
      </c>
      <c r="S174" s="131">
        <v>0</v>
      </c>
      <c r="T174" s="132">
        <f>S174*H174</f>
        <v>0</v>
      </c>
      <c r="AR174" s="133" t="s">
        <v>123</v>
      </c>
      <c r="AT174" s="133" t="s">
        <v>118</v>
      </c>
      <c r="AU174" s="133" t="s">
        <v>79</v>
      </c>
      <c r="AY174" s="17" t="s">
        <v>116</v>
      </c>
      <c r="BE174" s="134">
        <f>IF(N174="základní",J174,0)</f>
        <v>7</v>
      </c>
      <c r="BF174" s="134">
        <f>IF(N174="snížená",J174,0)</f>
        <v>0</v>
      </c>
      <c r="BG174" s="134">
        <f>IF(N174="zákl. přenesená",J174,0)</f>
        <v>0</v>
      </c>
      <c r="BH174" s="134">
        <f>IF(N174="sníž. přenesená",J174,0)</f>
        <v>0</v>
      </c>
      <c r="BI174" s="134">
        <f>IF(N174="nulová",J174,0)</f>
        <v>0</v>
      </c>
      <c r="BJ174" s="17" t="s">
        <v>77</v>
      </c>
      <c r="BK174" s="134">
        <f>ROUND(I174*H174,2)</f>
        <v>7</v>
      </c>
      <c r="BL174" s="17" t="s">
        <v>123</v>
      </c>
      <c r="BM174" s="133" t="s">
        <v>300</v>
      </c>
    </row>
    <row r="175" spans="2:65" s="1" customFormat="1" ht="11.25" x14ac:dyDescent="0.2">
      <c r="B175" s="29"/>
      <c r="D175" s="135" t="s">
        <v>125</v>
      </c>
      <c r="F175" s="136" t="s">
        <v>301</v>
      </c>
      <c r="L175" s="29"/>
      <c r="M175" s="137"/>
      <c r="T175" s="50"/>
      <c r="AT175" s="17" t="s">
        <v>125</v>
      </c>
      <c r="AU175" s="17" t="s">
        <v>79</v>
      </c>
    </row>
    <row r="176" spans="2:65" s="1" customFormat="1" ht="16.5" customHeight="1" x14ac:dyDescent="0.2">
      <c r="B176" s="29"/>
      <c r="C176" s="150" t="s">
        <v>302</v>
      </c>
      <c r="D176" s="150" t="s">
        <v>174</v>
      </c>
      <c r="E176" s="151" t="s">
        <v>303</v>
      </c>
      <c r="F176" s="152" t="s">
        <v>304</v>
      </c>
      <c r="G176" s="153" t="s">
        <v>182</v>
      </c>
      <c r="H176" s="154">
        <v>7</v>
      </c>
      <c r="I176" s="155">
        <v>1</v>
      </c>
      <c r="J176" s="155">
        <f>ROUND(I176*H176,2)</f>
        <v>7</v>
      </c>
      <c r="K176" s="152" t="s">
        <v>17</v>
      </c>
      <c r="L176" s="156"/>
      <c r="M176" s="157" t="s">
        <v>17</v>
      </c>
      <c r="N176" s="158" t="s">
        <v>40</v>
      </c>
      <c r="O176" s="131">
        <v>0</v>
      </c>
      <c r="P176" s="131">
        <f>O176*H176</f>
        <v>0</v>
      </c>
      <c r="Q176" s="131">
        <v>9.1999999999999998E-2</v>
      </c>
      <c r="R176" s="131">
        <f>Q176*H176</f>
        <v>0.64400000000000002</v>
      </c>
      <c r="S176" s="131">
        <v>0</v>
      </c>
      <c r="T176" s="132">
        <f>S176*H176</f>
        <v>0</v>
      </c>
      <c r="AR176" s="133" t="s">
        <v>161</v>
      </c>
      <c r="AT176" s="133" t="s">
        <v>174</v>
      </c>
      <c r="AU176" s="133" t="s">
        <v>79</v>
      </c>
      <c r="AY176" s="17" t="s">
        <v>116</v>
      </c>
      <c r="BE176" s="134">
        <f>IF(N176="základní",J176,0)</f>
        <v>7</v>
      </c>
      <c r="BF176" s="134">
        <f>IF(N176="snížená",J176,0)</f>
        <v>0</v>
      </c>
      <c r="BG176" s="134">
        <f>IF(N176="zákl. přenesená",J176,0)</f>
        <v>0</v>
      </c>
      <c r="BH176" s="134">
        <f>IF(N176="sníž. přenesená",J176,0)</f>
        <v>0</v>
      </c>
      <c r="BI176" s="134">
        <f>IF(N176="nulová",J176,0)</f>
        <v>0</v>
      </c>
      <c r="BJ176" s="17" t="s">
        <v>77</v>
      </c>
      <c r="BK176" s="134">
        <f>ROUND(I176*H176,2)</f>
        <v>7</v>
      </c>
      <c r="BL176" s="17" t="s">
        <v>123</v>
      </c>
      <c r="BM176" s="133" t="s">
        <v>305</v>
      </c>
    </row>
    <row r="177" spans="2:65" s="1" customFormat="1" ht="16.5" customHeight="1" x14ac:dyDescent="0.2">
      <c r="B177" s="29"/>
      <c r="C177" s="123" t="s">
        <v>306</v>
      </c>
      <c r="D177" s="123" t="s">
        <v>118</v>
      </c>
      <c r="E177" s="124" t="s">
        <v>303</v>
      </c>
      <c r="F177" s="125" t="s">
        <v>307</v>
      </c>
      <c r="G177" s="126" t="s">
        <v>274</v>
      </c>
      <c r="H177" s="127">
        <v>1</v>
      </c>
      <c r="I177" s="128">
        <v>1</v>
      </c>
      <c r="J177" s="128">
        <f>ROUND(I177*H177,2)</f>
        <v>1</v>
      </c>
      <c r="K177" s="125" t="s">
        <v>17</v>
      </c>
      <c r="L177" s="29"/>
      <c r="M177" s="129" t="s">
        <v>17</v>
      </c>
      <c r="N177" s="130" t="s">
        <v>40</v>
      </c>
      <c r="O177" s="131">
        <v>0</v>
      </c>
      <c r="P177" s="131">
        <f>O177*H177</f>
        <v>0</v>
      </c>
      <c r="Q177" s="131">
        <v>0</v>
      </c>
      <c r="R177" s="131">
        <f>Q177*H177</f>
        <v>0</v>
      </c>
      <c r="S177" s="131">
        <v>0</v>
      </c>
      <c r="T177" s="132">
        <f>S177*H177</f>
        <v>0</v>
      </c>
      <c r="AR177" s="133" t="s">
        <v>123</v>
      </c>
      <c r="AT177" s="133" t="s">
        <v>118</v>
      </c>
      <c r="AU177" s="133" t="s">
        <v>79</v>
      </c>
      <c r="AY177" s="17" t="s">
        <v>116</v>
      </c>
      <c r="BE177" s="134">
        <f>IF(N177="základní",J177,0)</f>
        <v>1</v>
      </c>
      <c r="BF177" s="134">
        <f>IF(N177="snížená",J177,0)</f>
        <v>0</v>
      </c>
      <c r="BG177" s="134">
        <f>IF(N177="zákl. přenesená",J177,0)</f>
        <v>0</v>
      </c>
      <c r="BH177" s="134">
        <f>IF(N177="sníž. přenesená",J177,0)</f>
        <v>0</v>
      </c>
      <c r="BI177" s="134">
        <f>IF(N177="nulová",J177,0)</f>
        <v>0</v>
      </c>
      <c r="BJ177" s="17" t="s">
        <v>77</v>
      </c>
      <c r="BK177" s="134">
        <f>ROUND(I177*H177,2)</f>
        <v>1</v>
      </c>
      <c r="BL177" s="17" t="s">
        <v>123</v>
      </c>
      <c r="BM177" s="133" t="s">
        <v>308</v>
      </c>
    </row>
    <row r="178" spans="2:65" s="11" customFormat="1" ht="22.9" customHeight="1" x14ac:dyDescent="0.2">
      <c r="B178" s="112"/>
      <c r="D178" s="113" t="s">
        <v>68</v>
      </c>
      <c r="E178" s="121" t="s">
        <v>309</v>
      </c>
      <c r="F178" s="121" t="s">
        <v>310</v>
      </c>
      <c r="J178" s="122">
        <f>BK178</f>
        <v>163.09</v>
      </c>
      <c r="L178" s="112"/>
      <c r="M178" s="116"/>
      <c r="P178" s="117">
        <f>SUM(P179:P180)</f>
        <v>10.764006</v>
      </c>
      <c r="R178" s="117">
        <f>SUM(R179:R180)</f>
        <v>0</v>
      </c>
      <c r="T178" s="118">
        <f>SUM(T179:T180)</f>
        <v>0</v>
      </c>
      <c r="AR178" s="113" t="s">
        <v>77</v>
      </c>
      <c r="AT178" s="119" t="s">
        <v>68</v>
      </c>
      <c r="AU178" s="119" t="s">
        <v>77</v>
      </c>
      <c r="AY178" s="113" t="s">
        <v>116</v>
      </c>
      <c r="BK178" s="120">
        <f>SUM(BK179:BK180)</f>
        <v>163.09</v>
      </c>
    </row>
    <row r="179" spans="2:65" s="1" customFormat="1" ht="24.2" customHeight="1" x14ac:dyDescent="0.2">
      <c r="B179" s="29"/>
      <c r="C179" s="123" t="s">
        <v>311</v>
      </c>
      <c r="D179" s="123" t="s">
        <v>118</v>
      </c>
      <c r="E179" s="124" t="s">
        <v>312</v>
      </c>
      <c r="F179" s="125" t="s">
        <v>313</v>
      </c>
      <c r="G179" s="126" t="s">
        <v>294</v>
      </c>
      <c r="H179" s="127">
        <v>163.09100000000001</v>
      </c>
      <c r="I179" s="128">
        <v>1</v>
      </c>
      <c r="J179" s="128">
        <f>ROUND(I179*H179,2)</f>
        <v>163.09</v>
      </c>
      <c r="K179" s="125" t="s">
        <v>122</v>
      </c>
      <c r="L179" s="29"/>
      <c r="M179" s="129" t="s">
        <v>17</v>
      </c>
      <c r="N179" s="130" t="s">
        <v>40</v>
      </c>
      <c r="O179" s="131">
        <v>6.6000000000000003E-2</v>
      </c>
      <c r="P179" s="131">
        <f>O179*H179</f>
        <v>10.764006</v>
      </c>
      <c r="Q179" s="131">
        <v>0</v>
      </c>
      <c r="R179" s="131">
        <f>Q179*H179</f>
        <v>0</v>
      </c>
      <c r="S179" s="131">
        <v>0</v>
      </c>
      <c r="T179" s="132">
        <f>S179*H179</f>
        <v>0</v>
      </c>
      <c r="AR179" s="133" t="s">
        <v>123</v>
      </c>
      <c r="AT179" s="133" t="s">
        <v>118</v>
      </c>
      <c r="AU179" s="133" t="s">
        <v>79</v>
      </c>
      <c r="AY179" s="17" t="s">
        <v>116</v>
      </c>
      <c r="BE179" s="134">
        <f>IF(N179="základní",J179,0)</f>
        <v>163.09</v>
      </c>
      <c r="BF179" s="134">
        <f>IF(N179="snížená",J179,0)</f>
        <v>0</v>
      </c>
      <c r="BG179" s="134">
        <f>IF(N179="zákl. přenesená",J179,0)</f>
        <v>0</v>
      </c>
      <c r="BH179" s="134">
        <f>IF(N179="sníž. přenesená",J179,0)</f>
        <v>0</v>
      </c>
      <c r="BI179" s="134">
        <f>IF(N179="nulová",J179,0)</f>
        <v>0</v>
      </c>
      <c r="BJ179" s="17" t="s">
        <v>77</v>
      </c>
      <c r="BK179" s="134">
        <f>ROUND(I179*H179,2)</f>
        <v>163.09</v>
      </c>
      <c r="BL179" s="17" t="s">
        <v>123</v>
      </c>
      <c r="BM179" s="133" t="s">
        <v>314</v>
      </c>
    </row>
    <row r="180" spans="2:65" s="1" customFormat="1" ht="11.25" x14ac:dyDescent="0.2">
      <c r="B180" s="29"/>
      <c r="D180" s="135" t="s">
        <v>125</v>
      </c>
      <c r="F180" s="136" t="s">
        <v>315</v>
      </c>
      <c r="L180" s="29"/>
      <c r="M180" s="137"/>
      <c r="T180" s="50"/>
      <c r="AT180" s="17" t="s">
        <v>125</v>
      </c>
      <c r="AU180" s="17" t="s">
        <v>79</v>
      </c>
    </row>
    <row r="181" spans="2:65" s="11" customFormat="1" ht="25.9" customHeight="1" x14ac:dyDescent="0.2">
      <c r="B181" s="112"/>
      <c r="D181" s="113" t="s">
        <v>68</v>
      </c>
      <c r="E181" s="114" t="s">
        <v>316</v>
      </c>
      <c r="F181" s="114" t="s">
        <v>317</v>
      </c>
      <c r="J181" s="115">
        <f>BK181</f>
        <v>5</v>
      </c>
      <c r="L181" s="112"/>
      <c r="M181" s="116"/>
      <c r="P181" s="117">
        <f>P182+P187+P192</f>
        <v>0</v>
      </c>
      <c r="R181" s="117">
        <f>R182+R187+R192</f>
        <v>0</v>
      </c>
      <c r="T181" s="118">
        <f>T182+T187+T192</f>
        <v>0</v>
      </c>
      <c r="AR181" s="113" t="s">
        <v>144</v>
      </c>
      <c r="AT181" s="119" t="s">
        <v>68</v>
      </c>
      <c r="AU181" s="119" t="s">
        <v>69</v>
      </c>
      <c r="AY181" s="113" t="s">
        <v>116</v>
      </c>
      <c r="BK181" s="120">
        <f>BK182+BK187+BK192</f>
        <v>5</v>
      </c>
    </row>
    <row r="182" spans="2:65" s="11" customFormat="1" ht="22.9" customHeight="1" x14ac:dyDescent="0.2">
      <c r="B182" s="112"/>
      <c r="D182" s="113" t="s">
        <v>68</v>
      </c>
      <c r="E182" s="121" t="s">
        <v>318</v>
      </c>
      <c r="F182" s="121" t="s">
        <v>319</v>
      </c>
      <c r="J182" s="122">
        <f>BK182</f>
        <v>2</v>
      </c>
      <c r="L182" s="112"/>
      <c r="M182" s="116"/>
      <c r="P182" s="117">
        <f>SUM(P183:P186)</f>
        <v>0</v>
      </c>
      <c r="R182" s="117">
        <f>SUM(R183:R186)</f>
        <v>0</v>
      </c>
      <c r="T182" s="118">
        <f>SUM(T183:T186)</f>
        <v>0</v>
      </c>
      <c r="AR182" s="113" t="s">
        <v>144</v>
      </c>
      <c r="AT182" s="119" t="s">
        <v>68</v>
      </c>
      <c r="AU182" s="119" t="s">
        <v>77</v>
      </c>
      <c r="AY182" s="113" t="s">
        <v>116</v>
      </c>
      <c r="BK182" s="120">
        <f>SUM(BK183:BK186)</f>
        <v>2</v>
      </c>
    </row>
    <row r="183" spans="2:65" s="1" customFormat="1" ht="16.5" customHeight="1" x14ac:dyDescent="0.2">
      <c r="B183" s="29"/>
      <c r="C183" s="123" t="s">
        <v>320</v>
      </c>
      <c r="D183" s="123" t="s">
        <v>118</v>
      </c>
      <c r="E183" s="124" t="s">
        <v>321</v>
      </c>
      <c r="F183" s="125" t="s">
        <v>322</v>
      </c>
      <c r="G183" s="126" t="s">
        <v>323</v>
      </c>
      <c r="H183" s="127">
        <v>1</v>
      </c>
      <c r="I183" s="128">
        <v>1</v>
      </c>
      <c r="J183" s="128">
        <f>ROUND(I183*H183,2)</f>
        <v>1</v>
      </c>
      <c r="K183" s="125" t="s">
        <v>122</v>
      </c>
      <c r="L183" s="29"/>
      <c r="M183" s="129" t="s">
        <v>17</v>
      </c>
      <c r="N183" s="130" t="s">
        <v>40</v>
      </c>
      <c r="O183" s="131">
        <v>0</v>
      </c>
      <c r="P183" s="131">
        <f>O183*H183</f>
        <v>0</v>
      </c>
      <c r="Q183" s="131">
        <v>0</v>
      </c>
      <c r="R183" s="131">
        <f>Q183*H183</f>
        <v>0</v>
      </c>
      <c r="S183" s="131">
        <v>0</v>
      </c>
      <c r="T183" s="132">
        <f>S183*H183</f>
        <v>0</v>
      </c>
      <c r="AR183" s="133" t="s">
        <v>324</v>
      </c>
      <c r="AT183" s="133" t="s">
        <v>118</v>
      </c>
      <c r="AU183" s="133" t="s">
        <v>79</v>
      </c>
      <c r="AY183" s="17" t="s">
        <v>116</v>
      </c>
      <c r="BE183" s="134">
        <f>IF(N183="základní",J183,0)</f>
        <v>1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7" t="s">
        <v>77</v>
      </c>
      <c r="BK183" s="134">
        <f>ROUND(I183*H183,2)</f>
        <v>1</v>
      </c>
      <c r="BL183" s="17" t="s">
        <v>324</v>
      </c>
      <c r="BM183" s="133" t="s">
        <v>325</v>
      </c>
    </row>
    <row r="184" spans="2:65" s="1" customFormat="1" ht="11.25" x14ac:dyDescent="0.2">
      <c r="B184" s="29"/>
      <c r="D184" s="135" t="s">
        <v>125</v>
      </c>
      <c r="F184" s="136" t="s">
        <v>326</v>
      </c>
      <c r="L184" s="29"/>
      <c r="M184" s="137"/>
      <c r="T184" s="50"/>
      <c r="AT184" s="17" t="s">
        <v>125</v>
      </c>
      <c r="AU184" s="17" t="s">
        <v>79</v>
      </c>
    </row>
    <row r="185" spans="2:65" s="1" customFormat="1" ht="16.5" customHeight="1" x14ac:dyDescent="0.2">
      <c r="B185" s="29"/>
      <c r="C185" s="123" t="s">
        <v>327</v>
      </c>
      <c r="D185" s="123" t="s">
        <v>118</v>
      </c>
      <c r="E185" s="124" t="s">
        <v>328</v>
      </c>
      <c r="F185" s="125" t="s">
        <v>329</v>
      </c>
      <c r="G185" s="126" t="s">
        <v>323</v>
      </c>
      <c r="H185" s="127">
        <v>1</v>
      </c>
      <c r="I185" s="128">
        <v>1</v>
      </c>
      <c r="J185" s="128">
        <f>ROUND(I185*H185,2)</f>
        <v>1</v>
      </c>
      <c r="K185" s="125" t="s">
        <v>122</v>
      </c>
      <c r="L185" s="29"/>
      <c r="M185" s="129" t="s">
        <v>17</v>
      </c>
      <c r="N185" s="130" t="s">
        <v>40</v>
      </c>
      <c r="O185" s="131">
        <v>0</v>
      </c>
      <c r="P185" s="131">
        <f>O185*H185</f>
        <v>0</v>
      </c>
      <c r="Q185" s="131">
        <v>0</v>
      </c>
      <c r="R185" s="131">
        <f>Q185*H185</f>
        <v>0</v>
      </c>
      <c r="S185" s="131">
        <v>0</v>
      </c>
      <c r="T185" s="132">
        <f>S185*H185</f>
        <v>0</v>
      </c>
      <c r="AR185" s="133" t="s">
        <v>324</v>
      </c>
      <c r="AT185" s="133" t="s">
        <v>118</v>
      </c>
      <c r="AU185" s="133" t="s">
        <v>79</v>
      </c>
      <c r="AY185" s="17" t="s">
        <v>116</v>
      </c>
      <c r="BE185" s="134">
        <f>IF(N185="základní",J185,0)</f>
        <v>1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7" t="s">
        <v>77</v>
      </c>
      <c r="BK185" s="134">
        <f>ROUND(I185*H185,2)</f>
        <v>1</v>
      </c>
      <c r="BL185" s="17" t="s">
        <v>324</v>
      </c>
      <c r="BM185" s="133" t="s">
        <v>330</v>
      </c>
    </row>
    <row r="186" spans="2:65" s="1" customFormat="1" ht="11.25" x14ac:dyDescent="0.2">
      <c r="B186" s="29"/>
      <c r="D186" s="135" t="s">
        <v>125</v>
      </c>
      <c r="F186" s="136" t="s">
        <v>331</v>
      </c>
      <c r="L186" s="29"/>
      <c r="M186" s="137"/>
      <c r="T186" s="50"/>
      <c r="AT186" s="17" t="s">
        <v>125</v>
      </c>
      <c r="AU186" s="17" t="s">
        <v>79</v>
      </c>
    </row>
    <row r="187" spans="2:65" s="11" customFormat="1" ht="22.9" customHeight="1" x14ac:dyDescent="0.2">
      <c r="B187" s="112"/>
      <c r="D187" s="113" t="s">
        <v>68</v>
      </c>
      <c r="E187" s="121" t="s">
        <v>332</v>
      </c>
      <c r="F187" s="121" t="s">
        <v>333</v>
      </c>
      <c r="J187" s="122">
        <f>BK187</f>
        <v>2</v>
      </c>
      <c r="L187" s="112"/>
      <c r="M187" s="116"/>
      <c r="P187" s="117">
        <f>SUM(P188:P191)</f>
        <v>0</v>
      </c>
      <c r="R187" s="117">
        <f>SUM(R188:R191)</f>
        <v>0</v>
      </c>
      <c r="T187" s="118">
        <f>SUM(T188:T191)</f>
        <v>0</v>
      </c>
      <c r="AR187" s="113" t="s">
        <v>144</v>
      </c>
      <c r="AT187" s="119" t="s">
        <v>68</v>
      </c>
      <c r="AU187" s="119" t="s">
        <v>77</v>
      </c>
      <c r="AY187" s="113" t="s">
        <v>116</v>
      </c>
      <c r="BK187" s="120">
        <f>SUM(BK188:BK191)</f>
        <v>2</v>
      </c>
    </row>
    <row r="188" spans="2:65" s="1" customFormat="1" ht="16.5" customHeight="1" x14ac:dyDescent="0.2">
      <c r="B188" s="29"/>
      <c r="C188" s="123" t="s">
        <v>334</v>
      </c>
      <c r="D188" s="123" t="s">
        <v>118</v>
      </c>
      <c r="E188" s="124" t="s">
        <v>335</v>
      </c>
      <c r="F188" s="125" t="s">
        <v>333</v>
      </c>
      <c r="G188" s="126" t="s">
        <v>323</v>
      </c>
      <c r="H188" s="127">
        <v>1</v>
      </c>
      <c r="I188" s="128">
        <v>1</v>
      </c>
      <c r="J188" s="128">
        <f>ROUND(I188*H188,2)</f>
        <v>1</v>
      </c>
      <c r="K188" s="125" t="s">
        <v>122</v>
      </c>
      <c r="L188" s="29"/>
      <c r="M188" s="129" t="s">
        <v>17</v>
      </c>
      <c r="N188" s="130" t="s">
        <v>40</v>
      </c>
      <c r="O188" s="131">
        <v>0</v>
      </c>
      <c r="P188" s="131">
        <f>O188*H188</f>
        <v>0</v>
      </c>
      <c r="Q188" s="131">
        <v>0</v>
      </c>
      <c r="R188" s="131">
        <f>Q188*H188</f>
        <v>0</v>
      </c>
      <c r="S188" s="131">
        <v>0</v>
      </c>
      <c r="T188" s="132">
        <f>S188*H188</f>
        <v>0</v>
      </c>
      <c r="AR188" s="133" t="s">
        <v>324</v>
      </c>
      <c r="AT188" s="133" t="s">
        <v>118</v>
      </c>
      <c r="AU188" s="133" t="s">
        <v>79</v>
      </c>
      <c r="AY188" s="17" t="s">
        <v>116</v>
      </c>
      <c r="BE188" s="134">
        <f>IF(N188="základní",J188,0)</f>
        <v>1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7" t="s">
        <v>77</v>
      </c>
      <c r="BK188" s="134">
        <f>ROUND(I188*H188,2)</f>
        <v>1</v>
      </c>
      <c r="BL188" s="17" t="s">
        <v>324</v>
      </c>
      <c r="BM188" s="133" t="s">
        <v>336</v>
      </c>
    </row>
    <row r="189" spans="2:65" s="1" customFormat="1" ht="11.25" x14ac:dyDescent="0.2">
      <c r="B189" s="29"/>
      <c r="D189" s="135" t="s">
        <v>125</v>
      </c>
      <c r="F189" s="136" t="s">
        <v>337</v>
      </c>
      <c r="L189" s="29"/>
      <c r="M189" s="137"/>
      <c r="T189" s="50"/>
      <c r="AT189" s="17" t="s">
        <v>125</v>
      </c>
      <c r="AU189" s="17" t="s">
        <v>79</v>
      </c>
    </row>
    <row r="190" spans="2:65" s="1" customFormat="1" ht="16.5" customHeight="1" x14ac:dyDescent="0.2">
      <c r="B190" s="29"/>
      <c r="C190" s="123" t="s">
        <v>338</v>
      </c>
      <c r="D190" s="123" t="s">
        <v>118</v>
      </c>
      <c r="E190" s="124" t="s">
        <v>339</v>
      </c>
      <c r="F190" s="125" t="s">
        <v>340</v>
      </c>
      <c r="G190" s="126" t="s">
        <v>323</v>
      </c>
      <c r="H190" s="127">
        <v>1</v>
      </c>
      <c r="I190" s="128">
        <v>1</v>
      </c>
      <c r="J190" s="128">
        <f>ROUND(I190*H190,2)</f>
        <v>1</v>
      </c>
      <c r="K190" s="125" t="s">
        <v>122</v>
      </c>
      <c r="L190" s="29"/>
      <c r="M190" s="129" t="s">
        <v>17</v>
      </c>
      <c r="N190" s="130" t="s">
        <v>40</v>
      </c>
      <c r="O190" s="131">
        <v>0</v>
      </c>
      <c r="P190" s="131">
        <f>O190*H190</f>
        <v>0</v>
      </c>
      <c r="Q190" s="131">
        <v>0</v>
      </c>
      <c r="R190" s="131">
        <f>Q190*H190</f>
        <v>0</v>
      </c>
      <c r="S190" s="131">
        <v>0</v>
      </c>
      <c r="T190" s="132">
        <f>S190*H190</f>
        <v>0</v>
      </c>
      <c r="AR190" s="133" t="s">
        <v>324</v>
      </c>
      <c r="AT190" s="133" t="s">
        <v>118</v>
      </c>
      <c r="AU190" s="133" t="s">
        <v>79</v>
      </c>
      <c r="AY190" s="17" t="s">
        <v>116</v>
      </c>
      <c r="BE190" s="134">
        <f>IF(N190="základní",J190,0)</f>
        <v>1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17" t="s">
        <v>77</v>
      </c>
      <c r="BK190" s="134">
        <f>ROUND(I190*H190,2)</f>
        <v>1</v>
      </c>
      <c r="BL190" s="17" t="s">
        <v>324</v>
      </c>
      <c r="BM190" s="133" t="s">
        <v>341</v>
      </c>
    </row>
    <row r="191" spans="2:65" s="1" customFormat="1" ht="11.25" x14ac:dyDescent="0.2">
      <c r="B191" s="29"/>
      <c r="D191" s="135" t="s">
        <v>125</v>
      </c>
      <c r="F191" s="136" t="s">
        <v>342</v>
      </c>
      <c r="L191" s="29"/>
      <c r="M191" s="137"/>
      <c r="T191" s="50"/>
      <c r="AT191" s="17" t="s">
        <v>125</v>
      </c>
      <c r="AU191" s="17" t="s">
        <v>79</v>
      </c>
    </row>
    <row r="192" spans="2:65" s="11" customFormat="1" ht="22.9" customHeight="1" x14ac:dyDescent="0.2">
      <c r="B192" s="112"/>
      <c r="D192" s="113" t="s">
        <v>68</v>
      </c>
      <c r="E192" s="121" t="s">
        <v>343</v>
      </c>
      <c r="F192" s="121" t="s">
        <v>344</v>
      </c>
      <c r="J192" s="122">
        <f>BK192</f>
        <v>1</v>
      </c>
      <c r="L192" s="112"/>
      <c r="M192" s="116"/>
      <c r="P192" s="117">
        <f>SUM(P193:P194)</f>
        <v>0</v>
      </c>
      <c r="R192" s="117">
        <f>SUM(R193:R194)</f>
        <v>0</v>
      </c>
      <c r="T192" s="118">
        <f>SUM(T193:T194)</f>
        <v>0</v>
      </c>
      <c r="AR192" s="113" t="s">
        <v>144</v>
      </c>
      <c r="AT192" s="119" t="s">
        <v>68</v>
      </c>
      <c r="AU192" s="119" t="s">
        <v>77</v>
      </c>
      <c r="AY192" s="113" t="s">
        <v>116</v>
      </c>
      <c r="BK192" s="120">
        <f>SUM(BK193:BK194)</f>
        <v>1</v>
      </c>
    </row>
    <row r="193" spans="2:65" s="1" customFormat="1" ht="16.5" customHeight="1" x14ac:dyDescent="0.2">
      <c r="B193" s="29"/>
      <c r="C193" s="123" t="s">
        <v>345</v>
      </c>
      <c r="D193" s="123" t="s">
        <v>118</v>
      </c>
      <c r="E193" s="124" t="s">
        <v>346</v>
      </c>
      <c r="F193" s="125" t="s">
        <v>347</v>
      </c>
      <c r="G193" s="126" t="s">
        <v>323</v>
      </c>
      <c r="H193" s="127">
        <v>1</v>
      </c>
      <c r="I193" s="128">
        <v>1</v>
      </c>
      <c r="J193" s="128">
        <f>ROUND(I193*H193,2)</f>
        <v>1</v>
      </c>
      <c r="K193" s="125" t="s">
        <v>122</v>
      </c>
      <c r="L193" s="29"/>
      <c r="M193" s="129" t="s">
        <v>17</v>
      </c>
      <c r="N193" s="130" t="s">
        <v>40</v>
      </c>
      <c r="O193" s="131">
        <v>0</v>
      </c>
      <c r="P193" s="131">
        <f>O193*H193</f>
        <v>0</v>
      </c>
      <c r="Q193" s="131">
        <v>0</v>
      </c>
      <c r="R193" s="131">
        <f>Q193*H193</f>
        <v>0</v>
      </c>
      <c r="S193" s="131">
        <v>0</v>
      </c>
      <c r="T193" s="132">
        <f>S193*H193</f>
        <v>0</v>
      </c>
      <c r="AR193" s="133" t="s">
        <v>324</v>
      </c>
      <c r="AT193" s="133" t="s">
        <v>118</v>
      </c>
      <c r="AU193" s="133" t="s">
        <v>79</v>
      </c>
      <c r="AY193" s="17" t="s">
        <v>116</v>
      </c>
      <c r="BE193" s="134">
        <f>IF(N193="základní",J193,0)</f>
        <v>1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7" t="s">
        <v>77</v>
      </c>
      <c r="BK193" s="134">
        <f>ROUND(I193*H193,2)</f>
        <v>1</v>
      </c>
      <c r="BL193" s="17" t="s">
        <v>324</v>
      </c>
      <c r="BM193" s="133" t="s">
        <v>348</v>
      </c>
    </row>
    <row r="194" spans="2:65" s="1" customFormat="1" ht="11.25" x14ac:dyDescent="0.2">
      <c r="B194" s="29"/>
      <c r="D194" s="135" t="s">
        <v>125</v>
      </c>
      <c r="F194" s="136" t="s">
        <v>349</v>
      </c>
      <c r="L194" s="29"/>
      <c r="M194" s="165"/>
      <c r="N194" s="166"/>
      <c r="O194" s="166"/>
      <c r="P194" s="166"/>
      <c r="Q194" s="166"/>
      <c r="R194" s="166"/>
      <c r="S194" s="166"/>
      <c r="T194" s="167"/>
      <c r="AT194" s="17" t="s">
        <v>125</v>
      </c>
      <c r="AU194" s="17" t="s">
        <v>79</v>
      </c>
    </row>
    <row r="195" spans="2:65" s="1" customFormat="1" ht="6.95" customHeight="1" x14ac:dyDescent="0.2"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29"/>
    </row>
  </sheetData>
  <sheetProtection algorithmName="SHA-512" hashValue="XRKFMHpbwces32nIQ/Fam94oa4cbv7ZELarmAMI1grk23vGd2/aL/i6e0PMr5iyf2Ke+60s//9E5Sez+vL1rAg==" saltValue="rhdF9IYZi18UVvwoy/6zZQ==" spinCount="100000" sheet="1" objects="1" scenarios="1" formatColumns="0" formatRows="0" autoFilter="0"/>
  <autoFilter ref="C89:K194" xr:uid="{00000000-0009-0000-0000-000001000000}"/>
  <mergeCells count="8">
    <mergeCell ref="E80:H80"/>
    <mergeCell ref="E82:H82"/>
    <mergeCell ref="L2:V2"/>
    <mergeCell ref="E7:H7"/>
    <mergeCell ref="E9:H9"/>
    <mergeCell ref="E27:H27"/>
    <mergeCell ref="E48:H48"/>
    <mergeCell ref="E50:H50"/>
  </mergeCells>
  <hyperlinks>
    <hyperlink ref="F94" r:id="rId1" xr:uid="{00000000-0004-0000-0100-000000000000}"/>
    <hyperlink ref="F98" r:id="rId2" xr:uid="{00000000-0004-0000-0100-000001000000}"/>
    <hyperlink ref="F100" r:id="rId3" xr:uid="{00000000-0004-0000-0100-000002000000}"/>
    <hyperlink ref="F102" r:id="rId4" xr:uid="{00000000-0004-0000-0100-000003000000}"/>
    <hyperlink ref="F105" r:id="rId5" xr:uid="{00000000-0004-0000-0100-000004000000}"/>
    <hyperlink ref="F109" r:id="rId6" xr:uid="{00000000-0004-0000-0100-000005000000}"/>
    <hyperlink ref="F112" r:id="rId7" xr:uid="{00000000-0004-0000-0100-000006000000}"/>
    <hyperlink ref="F115" r:id="rId8" xr:uid="{00000000-0004-0000-0100-000007000000}"/>
    <hyperlink ref="F120" r:id="rId9" xr:uid="{00000000-0004-0000-0100-000008000000}"/>
    <hyperlink ref="F124" r:id="rId10" xr:uid="{00000000-0004-0000-0100-000009000000}"/>
    <hyperlink ref="F128" r:id="rId11" xr:uid="{00000000-0004-0000-0100-00000A000000}"/>
    <hyperlink ref="F135" r:id="rId12" xr:uid="{00000000-0004-0000-0100-00000B000000}"/>
    <hyperlink ref="F138" r:id="rId13" xr:uid="{00000000-0004-0000-0100-00000C000000}"/>
    <hyperlink ref="F140" r:id="rId14" xr:uid="{00000000-0004-0000-0100-00000D000000}"/>
    <hyperlink ref="F145" r:id="rId15" xr:uid="{00000000-0004-0000-0100-00000E000000}"/>
    <hyperlink ref="F147" r:id="rId16" xr:uid="{00000000-0004-0000-0100-00000F000000}"/>
    <hyperlink ref="F149" r:id="rId17" xr:uid="{00000000-0004-0000-0100-000010000000}"/>
    <hyperlink ref="F151" r:id="rId18" xr:uid="{00000000-0004-0000-0100-000011000000}"/>
    <hyperlink ref="F153" r:id="rId19" xr:uid="{00000000-0004-0000-0100-000012000000}"/>
    <hyperlink ref="F155" r:id="rId20" xr:uid="{00000000-0004-0000-0100-000013000000}"/>
    <hyperlink ref="F157" r:id="rId21" xr:uid="{00000000-0004-0000-0100-000014000000}"/>
    <hyperlink ref="F159" r:id="rId22" xr:uid="{00000000-0004-0000-0100-000015000000}"/>
    <hyperlink ref="F161" r:id="rId23" xr:uid="{00000000-0004-0000-0100-000016000000}"/>
    <hyperlink ref="F163" r:id="rId24" xr:uid="{00000000-0004-0000-0100-000017000000}"/>
    <hyperlink ref="F166" r:id="rId25" xr:uid="{00000000-0004-0000-0100-000018000000}"/>
    <hyperlink ref="F168" r:id="rId26" xr:uid="{00000000-0004-0000-0100-000019000000}"/>
    <hyperlink ref="F175" r:id="rId27" xr:uid="{00000000-0004-0000-0100-00001A000000}"/>
    <hyperlink ref="F180" r:id="rId28" xr:uid="{00000000-0004-0000-0100-00001B000000}"/>
    <hyperlink ref="F184" r:id="rId29" xr:uid="{00000000-0004-0000-0100-00001C000000}"/>
    <hyperlink ref="F186" r:id="rId30" xr:uid="{00000000-0004-0000-0100-00001D000000}"/>
    <hyperlink ref="F189" r:id="rId31" xr:uid="{00000000-0004-0000-0100-00001E000000}"/>
    <hyperlink ref="F191" r:id="rId32" xr:uid="{00000000-0004-0000-0100-00001F000000}"/>
    <hyperlink ref="F194" r:id="rId33" xr:uid="{00000000-0004-0000-0100-000020000000}"/>
    <hyperlink ref="E24" r:id="rId34" xr:uid="{D0D4A3C0-BF8E-4FDA-B0C6-A8B8E52C51B5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95"/>
  <sheetViews>
    <sheetView showGridLines="0" workbookViewId="0">
      <selection activeCell="E25" sqref="E25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2:46" ht="11.25" x14ac:dyDescent="0.2"/>
    <row r="2" spans="2:46" ht="36.950000000000003" customHeight="1" x14ac:dyDescent="0.2"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7" t="s">
        <v>82</v>
      </c>
    </row>
    <row r="3" spans="2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5" customHeight="1" x14ac:dyDescent="0.2">
      <c r="B4" s="20"/>
      <c r="D4" s="21" t="s">
        <v>83</v>
      </c>
      <c r="L4" s="20"/>
      <c r="M4" s="82" t="s">
        <v>10</v>
      </c>
      <c r="AT4" s="17" t="s">
        <v>4</v>
      </c>
    </row>
    <row r="5" spans="2:46" ht="6.95" customHeight="1" x14ac:dyDescent="0.2">
      <c r="B5" s="20"/>
      <c r="L5" s="20"/>
    </row>
    <row r="6" spans="2:46" ht="12" customHeight="1" x14ac:dyDescent="0.2">
      <c r="B6" s="20"/>
      <c r="D6" s="26" t="s">
        <v>14</v>
      </c>
      <c r="L6" s="20"/>
    </row>
    <row r="7" spans="2:46" ht="16.5" customHeight="1" x14ac:dyDescent="0.2">
      <c r="B7" s="20"/>
      <c r="E7" s="279" t="str">
        <f>'Rekapitulace stavby'!K6</f>
        <v>Lesní cesta nad silnicí Jindřichovice</v>
      </c>
      <c r="F7" s="280"/>
      <c r="G7" s="280"/>
      <c r="H7" s="280"/>
      <c r="L7" s="20"/>
    </row>
    <row r="8" spans="2:46" s="1" customFormat="1" ht="12" customHeight="1" x14ac:dyDescent="0.2">
      <c r="B8" s="29"/>
      <c r="D8" s="26" t="s">
        <v>84</v>
      </c>
      <c r="L8" s="29"/>
    </row>
    <row r="9" spans="2:46" s="1" customFormat="1" ht="16.5" customHeight="1" x14ac:dyDescent="0.2">
      <c r="B9" s="29"/>
      <c r="E9" s="261" t="s">
        <v>350</v>
      </c>
      <c r="F9" s="281"/>
      <c r="G9" s="281"/>
      <c r="H9" s="281"/>
      <c r="L9" s="29"/>
    </row>
    <row r="10" spans="2:46" s="1" customFormat="1" ht="11.25" x14ac:dyDescent="0.2">
      <c r="B10" s="29"/>
      <c r="L10" s="29"/>
    </row>
    <row r="11" spans="2:46" s="1" customFormat="1" ht="12" customHeight="1" x14ac:dyDescent="0.2">
      <c r="B11" s="29"/>
      <c r="D11" s="26" t="s">
        <v>16</v>
      </c>
      <c r="F11" s="24" t="s">
        <v>17</v>
      </c>
      <c r="I11" s="26" t="s">
        <v>18</v>
      </c>
      <c r="J11" s="24" t="s">
        <v>17</v>
      </c>
      <c r="L11" s="29"/>
    </row>
    <row r="12" spans="2:46" s="1" customFormat="1" ht="12" customHeight="1" x14ac:dyDescent="0.2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12. 1. 2023</v>
      </c>
      <c r="L12" s="29"/>
    </row>
    <row r="13" spans="2:46" s="1" customFormat="1" ht="10.9" customHeight="1" x14ac:dyDescent="0.2">
      <c r="B13" s="29"/>
      <c r="L13" s="29"/>
    </row>
    <row r="14" spans="2:46" s="1" customFormat="1" ht="12" customHeight="1" x14ac:dyDescent="0.2">
      <c r="B14" s="29"/>
      <c r="D14" s="26" t="s">
        <v>23</v>
      </c>
      <c r="I14" s="26" t="s">
        <v>24</v>
      </c>
      <c r="J14" s="24" t="s">
        <v>17</v>
      </c>
      <c r="L14" s="29"/>
    </row>
    <row r="15" spans="2:46" s="1" customFormat="1" ht="18" customHeight="1" x14ac:dyDescent="0.2">
      <c r="B15" s="29"/>
      <c r="E15" s="24" t="s">
        <v>25</v>
      </c>
      <c r="I15" s="26" t="s">
        <v>26</v>
      </c>
      <c r="J15" s="24" t="s">
        <v>17</v>
      </c>
      <c r="L15" s="29"/>
    </row>
    <row r="16" spans="2:46" s="1" customFormat="1" ht="6.95" customHeight="1" x14ac:dyDescent="0.2">
      <c r="B16" s="29"/>
      <c r="L16" s="29"/>
    </row>
    <row r="17" spans="2:12" s="1" customFormat="1" ht="12" customHeight="1" x14ac:dyDescent="0.2">
      <c r="B17" s="29"/>
      <c r="D17" s="26" t="s">
        <v>27</v>
      </c>
      <c r="I17" s="26" t="s">
        <v>24</v>
      </c>
      <c r="J17" s="24" t="s">
        <v>17</v>
      </c>
      <c r="L17" s="29"/>
    </row>
    <row r="18" spans="2:12" s="1" customFormat="1" ht="18" customHeight="1" x14ac:dyDescent="0.2">
      <c r="B18" s="29"/>
      <c r="E18" s="24" t="s">
        <v>28</v>
      </c>
      <c r="I18" s="26" t="s">
        <v>26</v>
      </c>
      <c r="J18" s="24" t="s">
        <v>17</v>
      </c>
      <c r="L18" s="29"/>
    </row>
    <row r="19" spans="2:12" s="1" customFormat="1" ht="6.95" customHeight="1" x14ac:dyDescent="0.2">
      <c r="B19" s="29"/>
      <c r="L19" s="29"/>
    </row>
    <row r="20" spans="2:12" s="1" customFormat="1" ht="12" customHeight="1" x14ac:dyDescent="0.2">
      <c r="B20" s="29"/>
      <c r="D20" s="26" t="s">
        <v>29</v>
      </c>
      <c r="I20" s="26" t="s">
        <v>24</v>
      </c>
      <c r="J20" s="24" t="s">
        <v>17</v>
      </c>
      <c r="L20" s="29"/>
    </row>
    <row r="21" spans="2:12" s="1" customFormat="1" ht="18" customHeight="1" x14ac:dyDescent="0.2">
      <c r="B21" s="29"/>
      <c r="E21" s="24" t="s">
        <v>30</v>
      </c>
      <c r="I21" s="26" t="s">
        <v>26</v>
      </c>
      <c r="J21" s="24" t="s">
        <v>17</v>
      </c>
      <c r="L21" s="29"/>
    </row>
    <row r="22" spans="2:12" s="1" customFormat="1" ht="6.95" customHeight="1" x14ac:dyDescent="0.2">
      <c r="B22" s="29"/>
      <c r="L22" s="29"/>
    </row>
    <row r="23" spans="2:12" s="1" customFormat="1" ht="12" customHeight="1" x14ac:dyDescent="0.2">
      <c r="B23" s="29"/>
      <c r="D23" s="26" t="s">
        <v>32</v>
      </c>
      <c r="I23" s="26" t="s">
        <v>24</v>
      </c>
      <c r="J23" s="24" t="str">
        <f>IF('Rekapitulace stavby'!AN19="","",'Rekapitulace stavby'!AN19)</f>
        <v/>
      </c>
      <c r="L23" s="29"/>
    </row>
    <row r="24" spans="2:12" s="1" customFormat="1" ht="18" customHeight="1" x14ac:dyDescent="0.2">
      <c r="B24" s="29"/>
      <c r="E24" s="290" t="s">
        <v>550</v>
      </c>
      <c r="I24" s="26" t="s">
        <v>26</v>
      </c>
      <c r="J24" s="24" t="str">
        <f>IF('Rekapitulace stavby'!AN20="","",'Rekapitulace stavby'!AN20)</f>
        <v/>
      </c>
      <c r="L24" s="29"/>
    </row>
    <row r="25" spans="2:12" s="1" customFormat="1" ht="6.95" customHeight="1" x14ac:dyDescent="0.2">
      <c r="B25" s="29"/>
      <c r="L25" s="29"/>
    </row>
    <row r="26" spans="2:12" s="1" customFormat="1" ht="12" customHeight="1" x14ac:dyDescent="0.2">
      <c r="B26" s="29"/>
      <c r="D26" s="26" t="s">
        <v>33</v>
      </c>
      <c r="L26" s="29"/>
    </row>
    <row r="27" spans="2:12" s="7" customFormat="1" ht="16.5" customHeight="1" x14ac:dyDescent="0.2">
      <c r="B27" s="83"/>
      <c r="E27" s="250" t="s">
        <v>351</v>
      </c>
      <c r="F27" s="250"/>
      <c r="G27" s="250"/>
      <c r="H27" s="250"/>
      <c r="L27" s="83"/>
    </row>
    <row r="28" spans="2:12" s="1" customFormat="1" ht="6.95" customHeight="1" x14ac:dyDescent="0.2">
      <c r="B28" s="29"/>
      <c r="L28" s="29"/>
    </row>
    <row r="29" spans="2:12" s="1" customFormat="1" ht="6.95" customHeight="1" x14ac:dyDescent="0.2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 x14ac:dyDescent="0.2">
      <c r="B30" s="29"/>
      <c r="D30" s="84" t="s">
        <v>35</v>
      </c>
      <c r="J30" s="60">
        <f>ROUND(J82, 2)</f>
        <v>777.5</v>
      </c>
      <c r="L30" s="29"/>
    </row>
    <row r="31" spans="2:12" s="1" customFormat="1" ht="6.95" customHeight="1" x14ac:dyDescent="0.2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 x14ac:dyDescent="0.2">
      <c r="B32" s="29"/>
      <c r="F32" s="32" t="s">
        <v>37</v>
      </c>
      <c r="I32" s="32" t="s">
        <v>36</v>
      </c>
      <c r="J32" s="32" t="s">
        <v>38</v>
      </c>
      <c r="L32" s="29"/>
    </row>
    <row r="33" spans="2:12" s="1" customFormat="1" ht="14.45" customHeight="1" x14ac:dyDescent="0.2">
      <c r="B33" s="29"/>
      <c r="D33" s="49" t="s">
        <v>39</v>
      </c>
      <c r="E33" s="26" t="s">
        <v>40</v>
      </c>
      <c r="F33" s="85">
        <f>ROUND((SUM(BE82:BE94)),  2)</f>
        <v>777.5</v>
      </c>
      <c r="I33" s="86">
        <v>0.21</v>
      </c>
      <c r="J33" s="85">
        <f>ROUND(((SUM(BE82:BE94))*I33),  2)</f>
        <v>163.28</v>
      </c>
      <c r="L33" s="29"/>
    </row>
    <row r="34" spans="2:12" s="1" customFormat="1" ht="14.45" customHeight="1" x14ac:dyDescent="0.2">
      <c r="B34" s="29"/>
      <c r="E34" s="26" t="s">
        <v>41</v>
      </c>
      <c r="F34" s="85">
        <f>ROUND((SUM(BF82:BF94)),  2)</f>
        <v>0</v>
      </c>
      <c r="I34" s="86">
        <v>0.15</v>
      </c>
      <c r="J34" s="85">
        <f>ROUND(((SUM(BF82:BF94))*I34),  2)</f>
        <v>0</v>
      </c>
      <c r="L34" s="29"/>
    </row>
    <row r="35" spans="2:12" s="1" customFormat="1" ht="14.45" hidden="1" customHeight="1" x14ac:dyDescent="0.2">
      <c r="B35" s="29"/>
      <c r="E35" s="26" t="s">
        <v>42</v>
      </c>
      <c r="F35" s="85">
        <f>ROUND((SUM(BG82:BG94)),  2)</f>
        <v>0</v>
      </c>
      <c r="I35" s="86">
        <v>0.21</v>
      </c>
      <c r="J35" s="85">
        <f>0</f>
        <v>0</v>
      </c>
      <c r="L35" s="29"/>
    </row>
    <row r="36" spans="2:12" s="1" customFormat="1" ht="14.45" hidden="1" customHeight="1" x14ac:dyDescent="0.2">
      <c r="B36" s="29"/>
      <c r="E36" s="26" t="s">
        <v>43</v>
      </c>
      <c r="F36" s="85">
        <f>ROUND((SUM(BH82:BH94)),  2)</f>
        <v>0</v>
      </c>
      <c r="I36" s="86">
        <v>0.15</v>
      </c>
      <c r="J36" s="85">
        <f>0</f>
        <v>0</v>
      </c>
      <c r="L36" s="29"/>
    </row>
    <row r="37" spans="2:12" s="1" customFormat="1" ht="14.45" hidden="1" customHeight="1" x14ac:dyDescent="0.2">
      <c r="B37" s="29"/>
      <c r="E37" s="26" t="s">
        <v>44</v>
      </c>
      <c r="F37" s="85">
        <f>ROUND((SUM(BI82:BI94)),  2)</f>
        <v>0</v>
      </c>
      <c r="I37" s="86">
        <v>0</v>
      </c>
      <c r="J37" s="85">
        <f>0</f>
        <v>0</v>
      </c>
      <c r="L37" s="29"/>
    </row>
    <row r="38" spans="2:12" s="1" customFormat="1" ht="6.95" customHeight="1" x14ac:dyDescent="0.2">
      <c r="B38" s="29"/>
      <c r="L38" s="29"/>
    </row>
    <row r="39" spans="2:12" s="1" customFormat="1" ht="25.35" customHeight="1" x14ac:dyDescent="0.2">
      <c r="B39" s="29"/>
      <c r="C39" s="87"/>
      <c r="D39" s="88" t="s">
        <v>45</v>
      </c>
      <c r="E39" s="51"/>
      <c r="F39" s="51"/>
      <c r="G39" s="89" t="s">
        <v>46</v>
      </c>
      <c r="H39" s="90" t="s">
        <v>47</v>
      </c>
      <c r="I39" s="51"/>
      <c r="J39" s="91">
        <f>SUM(J30:J37)</f>
        <v>940.78</v>
      </c>
      <c r="K39" s="92"/>
      <c r="L39" s="29"/>
    </row>
    <row r="40" spans="2:12" s="1" customFormat="1" ht="14.45" customHeight="1" x14ac:dyDescent="0.2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 x14ac:dyDescent="0.2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 x14ac:dyDescent="0.2">
      <c r="B45" s="29"/>
      <c r="C45" s="21" t="s">
        <v>86</v>
      </c>
      <c r="L45" s="29"/>
    </row>
    <row r="46" spans="2:12" s="1" customFormat="1" ht="6.95" customHeight="1" x14ac:dyDescent="0.2">
      <c r="B46" s="29"/>
      <c r="L46" s="29"/>
    </row>
    <row r="47" spans="2:12" s="1" customFormat="1" ht="12" customHeight="1" x14ac:dyDescent="0.2">
      <c r="B47" s="29"/>
      <c r="C47" s="26" t="s">
        <v>14</v>
      </c>
      <c r="L47" s="29"/>
    </row>
    <row r="48" spans="2:12" s="1" customFormat="1" ht="16.5" customHeight="1" x14ac:dyDescent="0.2">
      <c r="B48" s="29"/>
      <c r="E48" s="279" t="str">
        <f>E7</f>
        <v>Lesní cesta nad silnicí Jindřichovice</v>
      </c>
      <c r="F48" s="280"/>
      <c r="G48" s="280"/>
      <c r="H48" s="280"/>
      <c r="L48" s="29"/>
    </row>
    <row r="49" spans="2:47" s="1" customFormat="1" ht="12" customHeight="1" x14ac:dyDescent="0.2">
      <c r="B49" s="29"/>
      <c r="C49" s="26" t="s">
        <v>84</v>
      </c>
      <c r="L49" s="29"/>
    </row>
    <row r="50" spans="2:47" s="1" customFormat="1" ht="16.5" customHeight="1" x14ac:dyDescent="0.2">
      <c r="B50" s="29"/>
      <c r="E50" s="261" t="str">
        <f>E9</f>
        <v>02 - Sanace pláně</v>
      </c>
      <c r="F50" s="281"/>
      <c r="G50" s="281"/>
      <c r="H50" s="281"/>
      <c r="L50" s="29"/>
    </row>
    <row r="51" spans="2:47" s="1" customFormat="1" ht="6.95" customHeight="1" x14ac:dyDescent="0.2">
      <c r="B51" s="29"/>
      <c r="L51" s="29"/>
    </row>
    <row r="52" spans="2:47" s="1" customFormat="1" ht="12" customHeight="1" x14ac:dyDescent="0.2">
      <c r="B52" s="29"/>
      <c r="C52" s="26" t="s">
        <v>19</v>
      </c>
      <c r="F52" s="24" t="str">
        <f>F12</f>
        <v xml:space="preserve"> </v>
      </c>
      <c r="I52" s="26" t="s">
        <v>21</v>
      </c>
      <c r="J52" s="46" t="str">
        <f>IF(J12="","",J12)</f>
        <v>12. 1. 2023</v>
      </c>
      <c r="L52" s="29"/>
    </row>
    <row r="53" spans="2:47" s="1" customFormat="1" ht="6.95" customHeight="1" x14ac:dyDescent="0.2">
      <c r="B53" s="29"/>
      <c r="L53" s="29"/>
    </row>
    <row r="54" spans="2:47" s="1" customFormat="1" ht="15.2" customHeight="1" x14ac:dyDescent="0.2">
      <c r="B54" s="29"/>
      <c r="C54" s="26" t="s">
        <v>23</v>
      </c>
      <c r="F54" s="24" t="str">
        <f>E15</f>
        <v>Lesy České Republiky, s.p.</v>
      </c>
      <c r="I54" s="26" t="s">
        <v>29</v>
      </c>
      <c r="J54" s="27" t="str">
        <f>E21</f>
        <v>Ing. Jiří Oboznenko</v>
      </c>
      <c r="L54" s="29"/>
    </row>
    <row r="55" spans="2:47" s="1" customFormat="1" ht="15.2" customHeight="1" x14ac:dyDescent="0.2">
      <c r="B55" s="29"/>
      <c r="C55" s="26" t="s">
        <v>27</v>
      </c>
      <c r="F55" s="24" t="str">
        <f>IF(E18="","",E18)</f>
        <v>dle VŘ</v>
      </c>
      <c r="I55" s="26" t="s">
        <v>32</v>
      </c>
      <c r="J55" s="27" t="str">
        <f>E24</f>
        <v>www.stavebnikalkulace.cz</v>
      </c>
      <c r="L55" s="29"/>
    </row>
    <row r="56" spans="2:47" s="1" customFormat="1" ht="10.35" customHeight="1" x14ac:dyDescent="0.2">
      <c r="B56" s="29"/>
      <c r="L56" s="29"/>
    </row>
    <row r="57" spans="2:47" s="1" customFormat="1" ht="29.25" customHeight="1" x14ac:dyDescent="0.2">
      <c r="B57" s="29"/>
      <c r="C57" s="93" t="s">
        <v>87</v>
      </c>
      <c r="D57" s="87"/>
      <c r="E57" s="87"/>
      <c r="F57" s="87"/>
      <c r="G57" s="87"/>
      <c r="H57" s="87"/>
      <c r="I57" s="87"/>
      <c r="J57" s="94" t="s">
        <v>88</v>
      </c>
      <c r="K57" s="87"/>
      <c r="L57" s="29"/>
    </row>
    <row r="58" spans="2:47" s="1" customFormat="1" ht="10.35" customHeight="1" x14ac:dyDescent="0.2">
      <c r="B58" s="29"/>
      <c r="L58" s="29"/>
    </row>
    <row r="59" spans="2:47" s="1" customFormat="1" ht="22.9" customHeight="1" x14ac:dyDescent="0.2">
      <c r="B59" s="29"/>
      <c r="C59" s="95" t="s">
        <v>67</v>
      </c>
      <c r="J59" s="60">
        <f>J82</f>
        <v>777.5</v>
      </c>
      <c r="L59" s="29"/>
      <c r="AU59" s="17" t="s">
        <v>89</v>
      </c>
    </row>
    <row r="60" spans="2:47" s="8" customFormat="1" ht="24.95" customHeight="1" x14ac:dyDescent="0.2">
      <c r="B60" s="96"/>
      <c r="D60" s="97" t="s">
        <v>90</v>
      </c>
      <c r="E60" s="98"/>
      <c r="F60" s="98"/>
      <c r="G60" s="98"/>
      <c r="H60" s="98"/>
      <c r="I60" s="98"/>
      <c r="J60" s="99">
        <f>J83</f>
        <v>777.5</v>
      </c>
      <c r="L60" s="96"/>
    </row>
    <row r="61" spans="2:47" s="9" customFormat="1" ht="19.899999999999999" customHeight="1" x14ac:dyDescent="0.2">
      <c r="B61" s="100"/>
      <c r="D61" s="101" t="s">
        <v>91</v>
      </c>
      <c r="E61" s="102"/>
      <c r="F61" s="102"/>
      <c r="G61" s="102"/>
      <c r="H61" s="102"/>
      <c r="I61" s="102"/>
      <c r="J61" s="103">
        <f>J84</f>
        <v>466.5</v>
      </c>
      <c r="L61" s="100"/>
    </row>
    <row r="62" spans="2:47" s="9" customFormat="1" ht="19.899999999999999" customHeight="1" x14ac:dyDescent="0.2">
      <c r="B62" s="100"/>
      <c r="D62" s="101" t="s">
        <v>94</v>
      </c>
      <c r="E62" s="102"/>
      <c r="F62" s="102"/>
      <c r="G62" s="102"/>
      <c r="H62" s="102"/>
      <c r="I62" s="102"/>
      <c r="J62" s="103">
        <f>J92</f>
        <v>311</v>
      </c>
      <c r="L62" s="100"/>
    </row>
    <row r="63" spans="2:47" s="1" customFormat="1" ht="21.75" customHeight="1" x14ac:dyDescent="0.2">
      <c r="B63" s="29"/>
      <c r="L63" s="29"/>
    </row>
    <row r="64" spans="2:47" s="1" customFormat="1" ht="6.95" customHeight="1" x14ac:dyDescent="0.2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29"/>
    </row>
    <row r="68" spans="2:12" s="1" customFormat="1" ht="6.95" customHeight="1" x14ac:dyDescent="0.2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29"/>
    </row>
    <row r="69" spans="2:12" s="1" customFormat="1" ht="24.95" customHeight="1" x14ac:dyDescent="0.2">
      <c r="B69" s="29"/>
      <c r="C69" s="21" t="s">
        <v>101</v>
      </c>
      <c r="L69" s="29"/>
    </row>
    <row r="70" spans="2:12" s="1" customFormat="1" ht="6.95" customHeight="1" x14ac:dyDescent="0.2">
      <c r="B70" s="29"/>
      <c r="L70" s="29"/>
    </row>
    <row r="71" spans="2:12" s="1" customFormat="1" ht="12" customHeight="1" x14ac:dyDescent="0.2">
      <c r="B71" s="29"/>
      <c r="C71" s="26" t="s">
        <v>14</v>
      </c>
      <c r="L71" s="29"/>
    </row>
    <row r="72" spans="2:12" s="1" customFormat="1" ht="16.5" customHeight="1" x14ac:dyDescent="0.2">
      <c r="B72" s="29"/>
      <c r="E72" s="279" t="str">
        <f>E7</f>
        <v>Lesní cesta nad silnicí Jindřichovice</v>
      </c>
      <c r="F72" s="280"/>
      <c r="G72" s="280"/>
      <c r="H72" s="280"/>
      <c r="L72" s="29"/>
    </row>
    <row r="73" spans="2:12" s="1" customFormat="1" ht="12" customHeight="1" x14ac:dyDescent="0.2">
      <c r="B73" s="29"/>
      <c r="C73" s="26" t="s">
        <v>84</v>
      </c>
      <c r="L73" s="29"/>
    </row>
    <row r="74" spans="2:12" s="1" customFormat="1" ht="16.5" customHeight="1" x14ac:dyDescent="0.2">
      <c r="B74" s="29"/>
      <c r="E74" s="261" t="str">
        <f>E9</f>
        <v>02 - Sanace pláně</v>
      </c>
      <c r="F74" s="281"/>
      <c r="G74" s="281"/>
      <c r="H74" s="281"/>
      <c r="L74" s="29"/>
    </row>
    <row r="75" spans="2:12" s="1" customFormat="1" ht="6.95" customHeight="1" x14ac:dyDescent="0.2">
      <c r="B75" s="29"/>
      <c r="L75" s="29"/>
    </row>
    <row r="76" spans="2:12" s="1" customFormat="1" ht="12" customHeight="1" x14ac:dyDescent="0.2">
      <c r="B76" s="29"/>
      <c r="C76" s="26" t="s">
        <v>19</v>
      </c>
      <c r="F76" s="24" t="str">
        <f>F12</f>
        <v xml:space="preserve"> </v>
      </c>
      <c r="I76" s="26" t="s">
        <v>21</v>
      </c>
      <c r="J76" s="46" t="str">
        <f>IF(J12="","",J12)</f>
        <v>12. 1. 2023</v>
      </c>
      <c r="L76" s="29"/>
    </row>
    <row r="77" spans="2:12" s="1" customFormat="1" ht="6.95" customHeight="1" x14ac:dyDescent="0.2">
      <c r="B77" s="29"/>
      <c r="L77" s="29"/>
    </row>
    <row r="78" spans="2:12" s="1" customFormat="1" ht="15.2" customHeight="1" x14ac:dyDescent="0.2">
      <c r="B78" s="29"/>
      <c r="C78" s="26" t="s">
        <v>23</v>
      </c>
      <c r="F78" s="24" t="str">
        <f>E15</f>
        <v>Lesy České Republiky, s.p.</v>
      </c>
      <c r="I78" s="26" t="s">
        <v>29</v>
      </c>
      <c r="J78" s="27" t="str">
        <f>E21</f>
        <v>Ing. Jiří Oboznenko</v>
      </c>
      <c r="L78" s="29"/>
    </row>
    <row r="79" spans="2:12" s="1" customFormat="1" ht="15.2" customHeight="1" x14ac:dyDescent="0.2">
      <c r="B79" s="29"/>
      <c r="C79" s="26" t="s">
        <v>27</v>
      </c>
      <c r="F79" s="24" t="str">
        <f>IF(E18="","",E18)</f>
        <v>dle VŘ</v>
      </c>
      <c r="I79" s="26" t="s">
        <v>32</v>
      </c>
      <c r="J79" s="27" t="str">
        <f>E24</f>
        <v>www.stavebnikalkulace.cz</v>
      </c>
      <c r="L79" s="29"/>
    </row>
    <row r="80" spans="2:12" s="1" customFormat="1" ht="10.35" customHeight="1" x14ac:dyDescent="0.2">
      <c r="B80" s="29"/>
      <c r="L80" s="29"/>
    </row>
    <row r="81" spans="2:65" s="10" customFormat="1" ht="29.25" customHeight="1" x14ac:dyDescent="0.2">
      <c r="B81" s="104"/>
      <c r="C81" s="105" t="s">
        <v>102</v>
      </c>
      <c r="D81" s="106" t="s">
        <v>54</v>
      </c>
      <c r="E81" s="106" t="s">
        <v>50</v>
      </c>
      <c r="F81" s="106" t="s">
        <v>51</v>
      </c>
      <c r="G81" s="106" t="s">
        <v>103</v>
      </c>
      <c r="H81" s="106" t="s">
        <v>104</v>
      </c>
      <c r="I81" s="106" t="s">
        <v>105</v>
      </c>
      <c r="J81" s="106" t="s">
        <v>88</v>
      </c>
      <c r="K81" s="107" t="s">
        <v>106</v>
      </c>
      <c r="L81" s="104"/>
      <c r="M81" s="53" t="s">
        <v>17</v>
      </c>
      <c r="N81" s="54" t="s">
        <v>39</v>
      </c>
      <c r="O81" s="54" t="s">
        <v>107</v>
      </c>
      <c r="P81" s="54" t="s">
        <v>108</v>
      </c>
      <c r="Q81" s="54" t="s">
        <v>109</v>
      </c>
      <c r="R81" s="54" t="s">
        <v>110</v>
      </c>
      <c r="S81" s="54" t="s">
        <v>111</v>
      </c>
      <c r="T81" s="55" t="s">
        <v>112</v>
      </c>
    </row>
    <row r="82" spans="2:65" s="1" customFormat="1" ht="22.9" customHeight="1" x14ac:dyDescent="0.25">
      <c r="B82" s="29"/>
      <c r="C82" s="58" t="s">
        <v>113</v>
      </c>
      <c r="J82" s="108">
        <f>BK82</f>
        <v>777.5</v>
      </c>
      <c r="L82" s="29"/>
      <c r="M82" s="56"/>
      <c r="N82" s="47"/>
      <c r="O82" s="47"/>
      <c r="P82" s="109">
        <f>P83</f>
        <v>72.929500000000004</v>
      </c>
      <c r="Q82" s="47"/>
      <c r="R82" s="109">
        <f>R83</f>
        <v>0</v>
      </c>
      <c r="S82" s="47"/>
      <c r="T82" s="110">
        <f>T83</f>
        <v>0</v>
      </c>
      <c r="AT82" s="17" t="s">
        <v>68</v>
      </c>
      <c r="AU82" s="17" t="s">
        <v>89</v>
      </c>
      <c r="BK82" s="111">
        <f>BK83</f>
        <v>777.5</v>
      </c>
    </row>
    <row r="83" spans="2:65" s="11" customFormat="1" ht="25.9" customHeight="1" x14ac:dyDescent="0.2">
      <c r="B83" s="112"/>
      <c r="D83" s="113" t="s">
        <v>68</v>
      </c>
      <c r="E83" s="114" t="s">
        <v>114</v>
      </c>
      <c r="F83" s="114" t="s">
        <v>115</v>
      </c>
      <c r="J83" s="115">
        <f>BK83</f>
        <v>777.5</v>
      </c>
      <c r="L83" s="112"/>
      <c r="M83" s="116"/>
      <c r="P83" s="117">
        <f>P84+P92</f>
        <v>72.929500000000004</v>
      </c>
      <c r="R83" s="117">
        <f>R84+R92</f>
        <v>0</v>
      </c>
      <c r="T83" s="118">
        <f>T84+T92</f>
        <v>0</v>
      </c>
      <c r="AR83" s="113" t="s">
        <v>77</v>
      </c>
      <c r="AT83" s="119" t="s">
        <v>68</v>
      </c>
      <c r="AU83" s="119" t="s">
        <v>69</v>
      </c>
      <c r="AY83" s="113" t="s">
        <v>116</v>
      </c>
      <c r="BK83" s="120">
        <f>BK84+BK92</f>
        <v>777.5</v>
      </c>
    </row>
    <row r="84" spans="2:65" s="11" customFormat="1" ht="22.9" customHeight="1" x14ac:dyDescent="0.2">
      <c r="B84" s="112"/>
      <c r="D84" s="113" t="s">
        <v>68</v>
      </c>
      <c r="E84" s="121" t="s">
        <v>77</v>
      </c>
      <c r="F84" s="121" t="s">
        <v>117</v>
      </c>
      <c r="J84" s="122">
        <f>BK84</f>
        <v>466.5</v>
      </c>
      <c r="L84" s="112"/>
      <c r="M84" s="116"/>
      <c r="P84" s="117">
        <f>SUM(P85:P91)</f>
        <v>60.1785</v>
      </c>
      <c r="R84" s="117">
        <f>SUM(R85:R91)</f>
        <v>0</v>
      </c>
      <c r="T84" s="118">
        <f>SUM(T85:T91)</f>
        <v>0</v>
      </c>
      <c r="AR84" s="113" t="s">
        <v>77</v>
      </c>
      <c r="AT84" s="119" t="s">
        <v>68</v>
      </c>
      <c r="AU84" s="119" t="s">
        <v>77</v>
      </c>
      <c r="AY84" s="113" t="s">
        <v>116</v>
      </c>
      <c r="BK84" s="120">
        <f>SUM(BK85:BK91)</f>
        <v>466.5</v>
      </c>
    </row>
    <row r="85" spans="2:65" s="1" customFormat="1" ht="21.75" customHeight="1" x14ac:dyDescent="0.2">
      <c r="B85" s="29"/>
      <c r="C85" s="123" t="s">
        <v>77</v>
      </c>
      <c r="D85" s="123" t="s">
        <v>118</v>
      </c>
      <c r="E85" s="124" t="s">
        <v>352</v>
      </c>
      <c r="F85" s="125" t="s">
        <v>353</v>
      </c>
      <c r="G85" s="126" t="s">
        <v>121</v>
      </c>
      <c r="H85" s="127">
        <v>155.5</v>
      </c>
      <c r="I85" s="128">
        <v>1</v>
      </c>
      <c r="J85" s="128">
        <f>ROUND(I85*H85,2)</f>
        <v>155.5</v>
      </c>
      <c r="K85" s="125" t="s">
        <v>122</v>
      </c>
      <c r="L85" s="29"/>
      <c r="M85" s="129" t="s">
        <v>17</v>
      </c>
      <c r="N85" s="130" t="s">
        <v>40</v>
      </c>
      <c r="O85" s="131">
        <v>0.21199999999999999</v>
      </c>
      <c r="P85" s="131">
        <f>O85*H85</f>
        <v>32.966000000000001</v>
      </c>
      <c r="Q85" s="131">
        <v>0</v>
      </c>
      <c r="R85" s="131">
        <f>Q85*H85</f>
        <v>0</v>
      </c>
      <c r="S85" s="131">
        <v>0</v>
      </c>
      <c r="T85" s="132">
        <f>S85*H85</f>
        <v>0</v>
      </c>
      <c r="AR85" s="133" t="s">
        <v>123</v>
      </c>
      <c r="AT85" s="133" t="s">
        <v>118</v>
      </c>
      <c r="AU85" s="133" t="s">
        <v>79</v>
      </c>
      <c r="AY85" s="17" t="s">
        <v>116</v>
      </c>
      <c r="BE85" s="134">
        <f>IF(N85="základní",J85,0)</f>
        <v>155.5</v>
      </c>
      <c r="BF85" s="134">
        <f>IF(N85="snížená",J85,0)</f>
        <v>0</v>
      </c>
      <c r="BG85" s="134">
        <f>IF(N85="zákl. přenesená",J85,0)</f>
        <v>0</v>
      </c>
      <c r="BH85" s="134">
        <f>IF(N85="sníž. přenesená",J85,0)</f>
        <v>0</v>
      </c>
      <c r="BI85" s="134">
        <f>IF(N85="nulová",J85,0)</f>
        <v>0</v>
      </c>
      <c r="BJ85" s="17" t="s">
        <v>77</v>
      </c>
      <c r="BK85" s="134">
        <f>ROUND(I85*H85,2)</f>
        <v>155.5</v>
      </c>
      <c r="BL85" s="17" t="s">
        <v>123</v>
      </c>
      <c r="BM85" s="133" t="s">
        <v>354</v>
      </c>
    </row>
    <row r="86" spans="2:65" s="1" customFormat="1" ht="11.25" x14ac:dyDescent="0.2">
      <c r="B86" s="29"/>
      <c r="D86" s="135" t="s">
        <v>125</v>
      </c>
      <c r="F86" s="136" t="s">
        <v>355</v>
      </c>
      <c r="L86" s="29"/>
      <c r="M86" s="137"/>
      <c r="T86" s="50"/>
      <c r="AT86" s="17" t="s">
        <v>125</v>
      </c>
      <c r="AU86" s="17" t="s">
        <v>79</v>
      </c>
    </row>
    <row r="87" spans="2:65" s="13" customFormat="1" ht="11.25" x14ac:dyDescent="0.2">
      <c r="B87" s="144"/>
      <c r="D87" s="139" t="s">
        <v>127</v>
      </c>
      <c r="E87" s="145" t="s">
        <v>17</v>
      </c>
      <c r="F87" s="146" t="s">
        <v>356</v>
      </c>
      <c r="H87" s="147">
        <v>155.5</v>
      </c>
      <c r="L87" s="144"/>
      <c r="M87" s="148"/>
      <c r="T87" s="149"/>
      <c r="AT87" s="145" t="s">
        <v>127</v>
      </c>
      <c r="AU87" s="145" t="s">
        <v>79</v>
      </c>
      <c r="AV87" s="13" t="s">
        <v>79</v>
      </c>
      <c r="AW87" s="13" t="s">
        <v>31</v>
      </c>
      <c r="AX87" s="13" t="s">
        <v>77</v>
      </c>
      <c r="AY87" s="145" t="s">
        <v>116</v>
      </c>
    </row>
    <row r="88" spans="2:65" s="1" customFormat="1" ht="37.9" customHeight="1" x14ac:dyDescent="0.2">
      <c r="B88" s="29"/>
      <c r="C88" s="123" t="s">
        <v>79</v>
      </c>
      <c r="D88" s="123" t="s">
        <v>118</v>
      </c>
      <c r="E88" s="124" t="s">
        <v>135</v>
      </c>
      <c r="F88" s="125" t="s">
        <v>136</v>
      </c>
      <c r="G88" s="126" t="s">
        <v>121</v>
      </c>
      <c r="H88" s="127">
        <v>155.5</v>
      </c>
      <c r="I88" s="128">
        <v>1</v>
      </c>
      <c r="J88" s="128">
        <f>ROUND(I88*H88,2)</f>
        <v>155.5</v>
      </c>
      <c r="K88" s="125" t="s">
        <v>122</v>
      </c>
      <c r="L88" s="29"/>
      <c r="M88" s="129" t="s">
        <v>17</v>
      </c>
      <c r="N88" s="130" t="s">
        <v>40</v>
      </c>
      <c r="O88" s="131">
        <v>4.3999999999999997E-2</v>
      </c>
      <c r="P88" s="131">
        <f>O88*H88</f>
        <v>6.8419999999999996</v>
      </c>
      <c r="Q88" s="131">
        <v>0</v>
      </c>
      <c r="R88" s="131">
        <f>Q88*H88</f>
        <v>0</v>
      </c>
      <c r="S88" s="131">
        <v>0</v>
      </c>
      <c r="T88" s="132">
        <f>S88*H88</f>
        <v>0</v>
      </c>
      <c r="AR88" s="133" t="s">
        <v>123</v>
      </c>
      <c r="AT88" s="133" t="s">
        <v>118</v>
      </c>
      <c r="AU88" s="133" t="s">
        <v>79</v>
      </c>
      <c r="AY88" s="17" t="s">
        <v>116</v>
      </c>
      <c r="BE88" s="134">
        <f>IF(N88="základní",J88,0)</f>
        <v>155.5</v>
      </c>
      <c r="BF88" s="134">
        <f>IF(N88="snížená",J88,0)</f>
        <v>0</v>
      </c>
      <c r="BG88" s="134">
        <f>IF(N88="zákl. přenesená",J88,0)</f>
        <v>0</v>
      </c>
      <c r="BH88" s="134">
        <f>IF(N88="sníž. přenesená",J88,0)</f>
        <v>0</v>
      </c>
      <c r="BI88" s="134">
        <f>IF(N88="nulová",J88,0)</f>
        <v>0</v>
      </c>
      <c r="BJ88" s="17" t="s">
        <v>77</v>
      </c>
      <c r="BK88" s="134">
        <f>ROUND(I88*H88,2)</f>
        <v>155.5</v>
      </c>
      <c r="BL88" s="17" t="s">
        <v>123</v>
      </c>
      <c r="BM88" s="133" t="s">
        <v>357</v>
      </c>
    </row>
    <row r="89" spans="2:65" s="1" customFormat="1" ht="11.25" x14ac:dyDescent="0.2">
      <c r="B89" s="29"/>
      <c r="D89" s="135" t="s">
        <v>125</v>
      </c>
      <c r="F89" s="136" t="s">
        <v>138</v>
      </c>
      <c r="L89" s="29"/>
      <c r="M89" s="137"/>
      <c r="T89" s="50"/>
      <c r="AT89" s="17" t="s">
        <v>125</v>
      </c>
      <c r="AU89" s="17" t="s">
        <v>79</v>
      </c>
    </row>
    <row r="90" spans="2:65" s="1" customFormat="1" ht="24.2" customHeight="1" x14ac:dyDescent="0.2">
      <c r="B90" s="29"/>
      <c r="C90" s="123" t="s">
        <v>134</v>
      </c>
      <c r="D90" s="123" t="s">
        <v>118</v>
      </c>
      <c r="E90" s="124" t="s">
        <v>139</v>
      </c>
      <c r="F90" s="125" t="s">
        <v>140</v>
      </c>
      <c r="G90" s="126" t="s">
        <v>121</v>
      </c>
      <c r="H90" s="127">
        <v>155.5</v>
      </c>
      <c r="I90" s="128">
        <v>1</v>
      </c>
      <c r="J90" s="128">
        <f>ROUND(I90*H90,2)</f>
        <v>155.5</v>
      </c>
      <c r="K90" s="125" t="s">
        <v>122</v>
      </c>
      <c r="L90" s="29"/>
      <c r="M90" s="129" t="s">
        <v>17</v>
      </c>
      <c r="N90" s="130" t="s">
        <v>40</v>
      </c>
      <c r="O90" s="131">
        <v>0.13100000000000001</v>
      </c>
      <c r="P90" s="131">
        <f>O90*H90</f>
        <v>20.3705</v>
      </c>
      <c r="Q90" s="131">
        <v>0</v>
      </c>
      <c r="R90" s="131">
        <f>Q90*H90</f>
        <v>0</v>
      </c>
      <c r="S90" s="131">
        <v>0</v>
      </c>
      <c r="T90" s="132">
        <f>S90*H90</f>
        <v>0</v>
      </c>
      <c r="AR90" s="133" t="s">
        <v>123</v>
      </c>
      <c r="AT90" s="133" t="s">
        <v>118</v>
      </c>
      <c r="AU90" s="133" t="s">
        <v>79</v>
      </c>
      <c r="AY90" s="17" t="s">
        <v>116</v>
      </c>
      <c r="BE90" s="134">
        <f>IF(N90="základní",J90,0)</f>
        <v>155.5</v>
      </c>
      <c r="BF90" s="134">
        <f>IF(N90="snížená",J90,0)</f>
        <v>0</v>
      </c>
      <c r="BG90" s="134">
        <f>IF(N90="zákl. přenesená",J90,0)</f>
        <v>0</v>
      </c>
      <c r="BH90" s="134">
        <f>IF(N90="sníž. přenesená",J90,0)</f>
        <v>0</v>
      </c>
      <c r="BI90" s="134">
        <f>IF(N90="nulová",J90,0)</f>
        <v>0</v>
      </c>
      <c r="BJ90" s="17" t="s">
        <v>77</v>
      </c>
      <c r="BK90" s="134">
        <f>ROUND(I90*H90,2)</f>
        <v>155.5</v>
      </c>
      <c r="BL90" s="17" t="s">
        <v>123</v>
      </c>
      <c r="BM90" s="133" t="s">
        <v>358</v>
      </c>
    </row>
    <row r="91" spans="2:65" s="1" customFormat="1" ht="11.25" x14ac:dyDescent="0.2">
      <c r="B91" s="29"/>
      <c r="D91" s="135" t="s">
        <v>125</v>
      </c>
      <c r="F91" s="136" t="s">
        <v>142</v>
      </c>
      <c r="L91" s="29"/>
      <c r="M91" s="137"/>
      <c r="T91" s="50"/>
      <c r="AT91" s="17" t="s">
        <v>125</v>
      </c>
      <c r="AU91" s="17" t="s">
        <v>79</v>
      </c>
    </row>
    <row r="92" spans="2:65" s="11" customFormat="1" ht="22.9" customHeight="1" x14ac:dyDescent="0.2">
      <c r="B92" s="112"/>
      <c r="D92" s="113" t="s">
        <v>68</v>
      </c>
      <c r="E92" s="121" t="s">
        <v>144</v>
      </c>
      <c r="F92" s="121" t="s">
        <v>220</v>
      </c>
      <c r="J92" s="122">
        <f>BK92</f>
        <v>311</v>
      </c>
      <c r="L92" s="112"/>
      <c r="M92" s="116"/>
      <c r="P92" s="117">
        <f>SUM(P93:P94)</f>
        <v>12.751000000000001</v>
      </c>
      <c r="R92" s="117">
        <f>SUM(R93:R94)</f>
        <v>0</v>
      </c>
      <c r="T92" s="118">
        <f>SUM(T93:T94)</f>
        <v>0</v>
      </c>
      <c r="AR92" s="113" t="s">
        <v>77</v>
      </c>
      <c r="AT92" s="119" t="s">
        <v>68</v>
      </c>
      <c r="AU92" s="119" t="s">
        <v>77</v>
      </c>
      <c r="AY92" s="113" t="s">
        <v>116</v>
      </c>
      <c r="BK92" s="120">
        <f>SUM(BK93:BK94)</f>
        <v>311</v>
      </c>
    </row>
    <row r="93" spans="2:65" s="1" customFormat="1" ht="21.75" customHeight="1" x14ac:dyDescent="0.2">
      <c r="B93" s="29"/>
      <c r="C93" s="123" t="s">
        <v>123</v>
      </c>
      <c r="D93" s="123" t="s">
        <v>118</v>
      </c>
      <c r="E93" s="124" t="s">
        <v>359</v>
      </c>
      <c r="F93" s="125" t="s">
        <v>360</v>
      </c>
      <c r="G93" s="126" t="s">
        <v>147</v>
      </c>
      <c r="H93" s="127">
        <v>311</v>
      </c>
      <c r="I93" s="128">
        <v>1</v>
      </c>
      <c r="J93" s="128">
        <f>ROUND(I93*H93,2)</f>
        <v>311</v>
      </c>
      <c r="K93" s="125" t="s">
        <v>122</v>
      </c>
      <c r="L93" s="29"/>
      <c r="M93" s="129" t="s">
        <v>17</v>
      </c>
      <c r="N93" s="130" t="s">
        <v>40</v>
      </c>
      <c r="O93" s="131">
        <v>4.1000000000000002E-2</v>
      </c>
      <c r="P93" s="131">
        <f>O93*H93</f>
        <v>12.751000000000001</v>
      </c>
      <c r="Q93" s="131">
        <v>0</v>
      </c>
      <c r="R93" s="131">
        <f>Q93*H93</f>
        <v>0</v>
      </c>
      <c r="S93" s="131">
        <v>0</v>
      </c>
      <c r="T93" s="132">
        <f>S93*H93</f>
        <v>0</v>
      </c>
      <c r="AR93" s="133" t="s">
        <v>123</v>
      </c>
      <c r="AT93" s="133" t="s">
        <v>118</v>
      </c>
      <c r="AU93" s="133" t="s">
        <v>79</v>
      </c>
      <c r="AY93" s="17" t="s">
        <v>116</v>
      </c>
      <c r="BE93" s="134">
        <f>IF(N93="základní",J93,0)</f>
        <v>311</v>
      </c>
      <c r="BF93" s="134">
        <f>IF(N93="snížená",J93,0)</f>
        <v>0</v>
      </c>
      <c r="BG93" s="134">
        <f>IF(N93="zákl. přenesená",J93,0)</f>
        <v>0</v>
      </c>
      <c r="BH93" s="134">
        <f>IF(N93="sníž. přenesená",J93,0)</f>
        <v>0</v>
      </c>
      <c r="BI93" s="134">
        <f>IF(N93="nulová",J93,0)</f>
        <v>0</v>
      </c>
      <c r="BJ93" s="17" t="s">
        <v>77</v>
      </c>
      <c r="BK93" s="134">
        <f>ROUND(I93*H93,2)</f>
        <v>311</v>
      </c>
      <c r="BL93" s="17" t="s">
        <v>123</v>
      </c>
      <c r="BM93" s="133" t="s">
        <v>361</v>
      </c>
    </row>
    <row r="94" spans="2:65" s="1" customFormat="1" ht="11.25" x14ac:dyDescent="0.2">
      <c r="B94" s="29"/>
      <c r="D94" s="135" t="s">
        <v>125</v>
      </c>
      <c r="F94" s="136" t="s">
        <v>362</v>
      </c>
      <c r="L94" s="29"/>
      <c r="M94" s="165"/>
      <c r="N94" s="166"/>
      <c r="O94" s="166"/>
      <c r="P94" s="166"/>
      <c r="Q94" s="166"/>
      <c r="R94" s="166"/>
      <c r="S94" s="166"/>
      <c r="T94" s="167"/>
      <c r="AT94" s="17" t="s">
        <v>125</v>
      </c>
      <c r="AU94" s="17" t="s">
        <v>79</v>
      </c>
    </row>
    <row r="95" spans="2:65" s="1" customFormat="1" ht="6.95" customHeight="1" x14ac:dyDescent="0.2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29"/>
    </row>
  </sheetData>
  <sheetProtection algorithmName="SHA-512" hashValue="hHG33cJwKrJlhoN4QpZs+QZ0Nw156GaFKv/JaSCrnulGp13F/9YOopI4R1zfVdwcNQw+KabsqY1cCfqfEVUDaQ==" saltValue="PC4QhEpRjN4CQt3k7BAcvA==" spinCount="100000" sheet="1" objects="1" scenarios="1" formatColumns="0" formatRows="0" autoFilter="0"/>
  <autoFilter ref="C81:K94" xr:uid="{00000000-0009-0000-0000-000002000000}"/>
  <mergeCells count="8">
    <mergeCell ref="E72:H72"/>
    <mergeCell ref="E74:H74"/>
    <mergeCell ref="L2:V2"/>
    <mergeCell ref="E7:H7"/>
    <mergeCell ref="E9:H9"/>
    <mergeCell ref="E27:H27"/>
    <mergeCell ref="E48:H48"/>
    <mergeCell ref="E50:H50"/>
  </mergeCells>
  <hyperlinks>
    <hyperlink ref="F86" r:id="rId1" xr:uid="{00000000-0004-0000-0200-000000000000}"/>
    <hyperlink ref="F89" r:id="rId2" xr:uid="{00000000-0004-0000-0200-000001000000}"/>
    <hyperlink ref="F91" r:id="rId3" xr:uid="{00000000-0004-0000-0200-000002000000}"/>
    <hyperlink ref="F94" r:id="rId4" xr:uid="{00000000-0004-0000-0200-000003000000}"/>
    <hyperlink ref="E24" r:id="rId5" xr:uid="{9671B349-ECA0-4D78-AC60-D77D8C3972B7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5" x14ac:dyDescent="0.2"/>
  <cols>
    <col min="1" max="1" width="8.33203125" style="168" customWidth="1"/>
    <col min="2" max="2" width="1.6640625" style="168" customWidth="1"/>
    <col min="3" max="4" width="5" style="168" customWidth="1"/>
    <col min="5" max="5" width="11.6640625" style="168" customWidth="1"/>
    <col min="6" max="6" width="9.1640625" style="168" customWidth="1"/>
    <col min="7" max="7" width="5" style="168" customWidth="1"/>
    <col min="8" max="8" width="77.83203125" style="168" customWidth="1"/>
    <col min="9" max="10" width="20" style="168" customWidth="1"/>
    <col min="11" max="11" width="1.6640625" style="168" customWidth="1"/>
  </cols>
  <sheetData>
    <row r="1" spans="2:11" customFormat="1" ht="37.5" customHeight="1" x14ac:dyDescent="0.2"/>
    <row r="2" spans="2:11" customFormat="1" ht="7.5" customHeight="1" x14ac:dyDescent="0.2">
      <c r="B2" s="169"/>
      <c r="C2" s="170"/>
      <c r="D2" s="170"/>
      <c r="E2" s="170"/>
      <c r="F2" s="170"/>
      <c r="G2" s="170"/>
      <c r="H2" s="170"/>
      <c r="I2" s="170"/>
      <c r="J2" s="170"/>
      <c r="K2" s="171"/>
    </row>
    <row r="3" spans="2:11" s="15" customFormat="1" ht="45" customHeight="1" x14ac:dyDescent="0.2">
      <c r="B3" s="172"/>
      <c r="C3" s="283" t="s">
        <v>363</v>
      </c>
      <c r="D3" s="283"/>
      <c r="E3" s="283"/>
      <c r="F3" s="283"/>
      <c r="G3" s="283"/>
      <c r="H3" s="283"/>
      <c r="I3" s="283"/>
      <c r="J3" s="283"/>
      <c r="K3" s="173"/>
    </row>
    <row r="4" spans="2:11" customFormat="1" ht="25.5" customHeight="1" x14ac:dyDescent="0.3">
      <c r="B4" s="174"/>
      <c r="C4" s="288" t="s">
        <v>364</v>
      </c>
      <c r="D4" s="288"/>
      <c r="E4" s="288"/>
      <c r="F4" s="288"/>
      <c r="G4" s="288"/>
      <c r="H4" s="288"/>
      <c r="I4" s="288"/>
      <c r="J4" s="288"/>
      <c r="K4" s="175"/>
    </row>
    <row r="5" spans="2:11" customFormat="1" ht="5.25" customHeight="1" x14ac:dyDescent="0.2">
      <c r="B5" s="174"/>
      <c r="C5" s="176"/>
      <c r="D5" s="176"/>
      <c r="E5" s="176"/>
      <c r="F5" s="176"/>
      <c r="G5" s="176"/>
      <c r="H5" s="176"/>
      <c r="I5" s="176"/>
      <c r="J5" s="176"/>
      <c r="K5" s="175"/>
    </row>
    <row r="6" spans="2:11" customFormat="1" ht="15" customHeight="1" x14ac:dyDescent="0.2">
      <c r="B6" s="174"/>
      <c r="C6" s="287" t="s">
        <v>365</v>
      </c>
      <c r="D6" s="287"/>
      <c r="E6" s="287"/>
      <c r="F6" s="287"/>
      <c r="G6" s="287"/>
      <c r="H6" s="287"/>
      <c r="I6" s="287"/>
      <c r="J6" s="287"/>
      <c r="K6" s="175"/>
    </row>
    <row r="7" spans="2:11" customFormat="1" ht="15" customHeight="1" x14ac:dyDescent="0.2">
      <c r="B7" s="178"/>
      <c r="C7" s="287" t="s">
        <v>366</v>
      </c>
      <c r="D7" s="287"/>
      <c r="E7" s="287"/>
      <c r="F7" s="287"/>
      <c r="G7" s="287"/>
      <c r="H7" s="287"/>
      <c r="I7" s="287"/>
      <c r="J7" s="287"/>
      <c r="K7" s="175"/>
    </row>
    <row r="8" spans="2:11" customFormat="1" ht="12.75" customHeight="1" x14ac:dyDescent="0.2">
      <c r="B8" s="178"/>
      <c r="C8" s="177"/>
      <c r="D8" s="177"/>
      <c r="E8" s="177"/>
      <c r="F8" s="177"/>
      <c r="G8" s="177"/>
      <c r="H8" s="177"/>
      <c r="I8" s="177"/>
      <c r="J8" s="177"/>
      <c r="K8" s="175"/>
    </row>
    <row r="9" spans="2:11" customFormat="1" ht="15" customHeight="1" x14ac:dyDescent="0.2">
      <c r="B9" s="178"/>
      <c r="C9" s="287" t="s">
        <v>367</v>
      </c>
      <c r="D9" s="287"/>
      <c r="E9" s="287"/>
      <c r="F9" s="287"/>
      <c r="G9" s="287"/>
      <c r="H9" s="287"/>
      <c r="I9" s="287"/>
      <c r="J9" s="287"/>
      <c r="K9" s="175"/>
    </row>
    <row r="10" spans="2:11" customFormat="1" ht="15" customHeight="1" x14ac:dyDescent="0.2">
      <c r="B10" s="178"/>
      <c r="C10" s="177"/>
      <c r="D10" s="287" t="s">
        <v>368</v>
      </c>
      <c r="E10" s="287"/>
      <c r="F10" s="287"/>
      <c r="G10" s="287"/>
      <c r="H10" s="287"/>
      <c r="I10" s="287"/>
      <c r="J10" s="287"/>
      <c r="K10" s="175"/>
    </row>
    <row r="11" spans="2:11" customFormat="1" ht="15" customHeight="1" x14ac:dyDescent="0.2">
      <c r="B11" s="178"/>
      <c r="C11" s="179"/>
      <c r="D11" s="287" t="s">
        <v>369</v>
      </c>
      <c r="E11" s="287"/>
      <c r="F11" s="287"/>
      <c r="G11" s="287"/>
      <c r="H11" s="287"/>
      <c r="I11" s="287"/>
      <c r="J11" s="287"/>
      <c r="K11" s="175"/>
    </row>
    <row r="12" spans="2:11" customFormat="1" ht="15" customHeight="1" x14ac:dyDescent="0.2">
      <c r="B12" s="178"/>
      <c r="C12" s="179"/>
      <c r="D12" s="177"/>
      <c r="E12" s="177"/>
      <c r="F12" s="177"/>
      <c r="G12" s="177"/>
      <c r="H12" s="177"/>
      <c r="I12" s="177"/>
      <c r="J12" s="177"/>
      <c r="K12" s="175"/>
    </row>
    <row r="13" spans="2:11" customFormat="1" ht="15" customHeight="1" x14ac:dyDescent="0.2">
      <c r="B13" s="178"/>
      <c r="C13" s="179"/>
      <c r="D13" s="180" t="s">
        <v>370</v>
      </c>
      <c r="E13" s="177"/>
      <c r="F13" s="177"/>
      <c r="G13" s="177"/>
      <c r="H13" s="177"/>
      <c r="I13" s="177"/>
      <c r="J13" s="177"/>
      <c r="K13" s="175"/>
    </row>
    <row r="14" spans="2:11" customFormat="1" ht="12.75" customHeight="1" x14ac:dyDescent="0.2">
      <c r="B14" s="178"/>
      <c r="C14" s="179"/>
      <c r="D14" s="179"/>
      <c r="E14" s="179"/>
      <c r="F14" s="179"/>
      <c r="G14" s="179"/>
      <c r="H14" s="179"/>
      <c r="I14" s="179"/>
      <c r="J14" s="179"/>
      <c r="K14" s="175"/>
    </row>
    <row r="15" spans="2:11" customFormat="1" ht="15" customHeight="1" x14ac:dyDescent="0.2">
      <c r="B15" s="178"/>
      <c r="C15" s="179"/>
      <c r="D15" s="287" t="s">
        <v>371</v>
      </c>
      <c r="E15" s="287"/>
      <c r="F15" s="287"/>
      <c r="G15" s="287"/>
      <c r="H15" s="287"/>
      <c r="I15" s="287"/>
      <c r="J15" s="287"/>
      <c r="K15" s="175"/>
    </row>
    <row r="16" spans="2:11" customFormat="1" ht="15" customHeight="1" x14ac:dyDescent="0.2">
      <c r="B16" s="178"/>
      <c r="C16" s="179"/>
      <c r="D16" s="287" t="s">
        <v>372</v>
      </c>
      <c r="E16" s="287"/>
      <c r="F16" s="287"/>
      <c r="G16" s="287"/>
      <c r="H16" s="287"/>
      <c r="I16" s="287"/>
      <c r="J16" s="287"/>
      <c r="K16" s="175"/>
    </row>
    <row r="17" spans="2:11" customFormat="1" ht="15" customHeight="1" x14ac:dyDescent="0.2">
      <c r="B17" s="178"/>
      <c r="C17" s="179"/>
      <c r="D17" s="287" t="s">
        <v>373</v>
      </c>
      <c r="E17" s="287"/>
      <c r="F17" s="287"/>
      <c r="G17" s="287"/>
      <c r="H17" s="287"/>
      <c r="I17" s="287"/>
      <c r="J17" s="287"/>
      <c r="K17" s="175"/>
    </row>
    <row r="18" spans="2:11" customFormat="1" ht="15" customHeight="1" x14ac:dyDescent="0.2">
      <c r="B18" s="178"/>
      <c r="C18" s="179"/>
      <c r="D18" s="179"/>
      <c r="E18" s="181" t="s">
        <v>76</v>
      </c>
      <c r="F18" s="287" t="s">
        <v>374</v>
      </c>
      <c r="G18" s="287"/>
      <c r="H18" s="287"/>
      <c r="I18" s="287"/>
      <c r="J18" s="287"/>
      <c r="K18" s="175"/>
    </row>
    <row r="19" spans="2:11" customFormat="1" ht="15" customHeight="1" x14ac:dyDescent="0.2">
      <c r="B19" s="178"/>
      <c r="C19" s="179"/>
      <c r="D19" s="179"/>
      <c r="E19" s="181" t="s">
        <v>375</v>
      </c>
      <c r="F19" s="287" t="s">
        <v>376</v>
      </c>
      <c r="G19" s="287"/>
      <c r="H19" s="287"/>
      <c r="I19" s="287"/>
      <c r="J19" s="287"/>
      <c r="K19" s="175"/>
    </row>
    <row r="20" spans="2:11" customFormat="1" ht="15" customHeight="1" x14ac:dyDescent="0.2">
      <c r="B20" s="178"/>
      <c r="C20" s="179"/>
      <c r="D20" s="179"/>
      <c r="E20" s="181" t="s">
        <v>377</v>
      </c>
      <c r="F20" s="287" t="s">
        <v>378</v>
      </c>
      <c r="G20" s="287"/>
      <c r="H20" s="287"/>
      <c r="I20" s="287"/>
      <c r="J20" s="287"/>
      <c r="K20" s="175"/>
    </row>
    <row r="21" spans="2:11" customFormat="1" ht="15" customHeight="1" x14ac:dyDescent="0.2">
      <c r="B21" s="178"/>
      <c r="C21" s="179"/>
      <c r="D21" s="179"/>
      <c r="E21" s="181" t="s">
        <v>379</v>
      </c>
      <c r="F21" s="287" t="s">
        <v>380</v>
      </c>
      <c r="G21" s="287"/>
      <c r="H21" s="287"/>
      <c r="I21" s="287"/>
      <c r="J21" s="287"/>
      <c r="K21" s="175"/>
    </row>
    <row r="22" spans="2:11" customFormat="1" ht="15" customHeight="1" x14ac:dyDescent="0.2">
      <c r="B22" s="178"/>
      <c r="C22" s="179"/>
      <c r="D22" s="179"/>
      <c r="E22" s="181" t="s">
        <v>381</v>
      </c>
      <c r="F22" s="287" t="s">
        <v>382</v>
      </c>
      <c r="G22" s="287"/>
      <c r="H22" s="287"/>
      <c r="I22" s="287"/>
      <c r="J22" s="287"/>
      <c r="K22" s="175"/>
    </row>
    <row r="23" spans="2:11" customFormat="1" ht="15" customHeight="1" x14ac:dyDescent="0.2">
      <c r="B23" s="178"/>
      <c r="C23" s="179"/>
      <c r="D23" s="179"/>
      <c r="E23" s="181" t="s">
        <v>383</v>
      </c>
      <c r="F23" s="287" t="s">
        <v>384</v>
      </c>
      <c r="G23" s="287"/>
      <c r="H23" s="287"/>
      <c r="I23" s="287"/>
      <c r="J23" s="287"/>
      <c r="K23" s="175"/>
    </row>
    <row r="24" spans="2:11" customFormat="1" ht="12.75" customHeight="1" x14ac:dyDescent="0.2">
      <c r="B24" s="178"/>
      <c r="C24" s="179"/>
      <c r="D24" s="179"/>
      <c r="E24" s="179"/>
      <c r="F24" s="179"/>
      <c r="G24" s="179"/>
      <c r="H24" s="179"/>
      <c r="I24" s="179"/>
      <c r="J24" s="179"/>
      <c r="K24" s="175"/>
    </row>
    <row r="25" spans="2:11" customFormat="1" ht="15" customHeight="1" x14ac:dyDescent="0.2">
      <c r="B25" s="178"/>
      <c r="C25" s="287" t="s">
        <v>385</v>
      </c>
      <c r="D25" s="287"/>
      <c r="E25" s="287"/>
      <c r="F25" s="287"/>
      <c r="G25" s="287"/>
      <c r="H25" s="287"/>
      <c r="I25" s="287"/>
      <c r="J25" s="287"/>
      <c r="K25" s="175"/>
    </row>
    <row r="26" spans="2:11" customFormat="1" ht="15" customHeight="1" x14ac:dyDescent="0.2">
      <c r="B26" s="178"/>
      <c r="C26" s="287" t="s">
        <v>386</v>
      </c>
      <c r="D26" s="287"/>
      <c r="E26" s="287"/>
      <c r="F26" s="287"/>
      <c r="G26" s="287"/>
      <c r="H26" s="287"/>
      <c r="I26" s="287"/>
      <c r="J26" s="287"/>
      <c r="K26" s="175"/>
    </row>
    <row r="27" spans="2:11" customFormat="1" ht="15" customHeight="1" x14ac:dyDescent="0.2">
      <c r="B27" s="178"/>
      <c r="C27" s="177"/>
      <c r="D27" s="287" t="s">
        <v>387</v>
      </c>
      <c r="E27" s="287"/>
      <c r="F27" s="287"/>
      <c r="G27" s="287"/>
      <c r="H27" s="287"/>
      <c r="I27" s="287"/>
      <c r="J27" s="287"/>
      <c r="K27" s="175"/>
    </row>
    <row r="28" spans="2:11" customFormat="1" ht="15" customHeight="1" x14ac:dyDescent="0.2">
      <c r="B28" s="178"/>
      <c r="C28" s="179"/>
      <c r="D28" s="287" t="s">
        <v>388</v>
      </c>
      <c r="E28" s="287"/>
      <c r="F28" s="287"/>
      <c r="G28" s="287"/>
      <c r="H28" s="287"/>
      <c r="I28" s="287"/>
      <c r="J28" s="287"/>
      <c r="K28" s="175"/>
    </row>
    <row r="29" spans="2:11" customFormat="1" ht="12.75" customHeight="1" x14ac:dyDescent="0.2">
      <c r="B29" s="178"/>
      <c r="C29" s="179"/>
      <c r="D29" s="179"/>
      <c r="E29" s="179"/>
      <c r="F29" s="179"/>
      <c r="G29" s="179"/>
      <c r="H29" s="179"/>
      <c r="I29" s="179"/>
      <c r="J29" s="179"/>
      <c r="K29" s="175"/>
    </row>
    <row r="30" spans="2:11" customFormat="1" ht="15" customHeight="1" x14ac:dyDescent="0.2">
      <c r="B30" s="178"/>
      <c r="C30" s="179"/>
      <c r="D30" s="287" t="s">
        <v>389</v>
      </c>
      <c r="E30" s="287"/>
      <c r="F30" s="287"/>
      <c r="G30" s="287"/>
      <c r="H30" s="287"/>
      <c r="I30" s="287"/>
      <c r="J30" s="287"/>
      <c r="K30" s="175"/>
    </row>
    <row r="31" spans="2:11" customFormat="1" ht="15" customHeight="1" x14ac:dyDescent="0.2">
      <c r="B31" s="178"/>
      <c r="C31" s="179"/>
      <c r="D31" s="287" t="s">
        <v>390</v>
      </c>
      <c r="E31" s="287"/>
      <c r="F31" s="287"/>
      <c r="G31" s="287"/>
      <c r="H31" s="287"/>
      <c r="I31" s="287"/>
      <c r="J31" s="287"/>
      <c r="K31" s="175"/>
    </row>
    <row r="32" spans="2:11" customFormat="1" ht="12.75" customHeight="1" x14ac:dyDescent="0.2">
      <c r="B32" s="178"/>
      <c r="C32" s="179"/>
      <c r="D32" s="179"/>
      <c r="E32" s="179"/>
      <c r="F32" s="179"/>
      <c r="G32" s="179"/>
      <c r="H32" s="179"/>
      <c r="I32" s="179"/>
      <c r="J32" s="179"/>
      <c r="K32" s="175"/>
    </row>
    <row r="33" spans="2:11" customFormat="1" ht="15" customHeight="1" x14ac:dyDescent="0.2">
      <c r="B33" s="178"/>
      <c r="C33" s="179"/>
      <c r="D33" s="287" t="s">
        <v>391</v>
      </c>
      <c r="E33" s="287"/>
      <c r="F33" s="287"/>
      <c r="G33" s="287"/>
      <c r="H33" s="287"/>
      <c r="I33" s="287"/>
      <c r="J33" s="287"/>
      <c r="K33" s="175"/>
    </row>
    <row r="34" spans="2:11" customFormat="1" ht="15" customHeight="1" x14ac:dyDescent="0.2">
      <c r="B34" s="178"/>
      <c r="C34" s="179"/>
      <c r="D34" s="287" t="s">
        <v>392</v>
      </c>
      <c r="E34" s="287"/>
      <c r="F34" s="287"/>
      <c r="G34" s="287"/>
      <c r="H34" s="287"/>
      <c r="I34" s="287"/>
      <c r="J34" s="287"/>
      <c r="K34" s="175"/>
    </row>
    <row r="35" spans="2:11" customFormat="1" ht="15" customHeight="1" x14ac:dyDescent="0.2">
      <c r="B35" s="178"/>
      <c r="C35" s="179"/>
      <c r="D35" s="287" t="s">
        <v>393</v>
      </c>
      <c r="E35" s="287"/>
      <c r="F35" s="287"/>
      <c r="G35" s="287"/>
      <c r="H35" s="287"/>
      <c r="I35" s="287"/>
      <c r="J35" s="287"/>
      <c r="K35" s="175"/>
    </row>
    <row r="36" spans="2:11" customFormat="1" ht="15" customHeight="1" x14ac:dyDescent="0.2">
      <c r="B36" s="178"/>
      <c r="C36" s="179"/>
      <c r="D36" s="177"/>
      <c r="E36" s="180" t="s">
        <v>102</v>
      </c>
      <c r="F36" s="177"/>
      <c r="G36" s="287" t="s">
        <v>394</v>
      </c>
      <c r="H36" s="287"/>
      <c r="I36" s="287"/>
      <c r="J36" s="287"/>
      <c r="K36" s="175"/>
    </row>
    <row r="37" spans="2:11" customFormat="1" ht="30.75" customHeight="1" x14ac:dyDescent="0.2">
      <c r="B37" s="178"/>
      <c r="C37" s="179"/>
      <c r="D37" s="177"/>
      <c r="E37" s="180" t="s">
        <v>395</v>
      </c>
      <c r="F37" s="177"/>
      <c r="G37" s="287" t="s">
        <v>396</v>
      </c>
      <c r="H37" s="287"/>
      <c r="I37" s="287"/>
      <c r="J37" s="287"/>
      <c r="K37" s="175"/>
    </row>
    <row r="38" spans="2:11" customFormat="1" ht="15" customHeight="1" x14ac:dyDescent="0.2">
      <c r="B38" s="178"/>
      <c r="C38" s="179"/>
      <c r="D38" s="177"/>
      <c r="E38" s="180" t="s">
        <v>50</v>
      </c>
      <c r="F38" s="177"/>
      <c r="G38" s="287" t="s">
        <v>397</v>
      </c>
      <c r="H38" s="287"/>
      <c r="I38" s="287"/>
      <c r="J38" s="287"/>
      <c r="K38" s="175"/>
    </row>
    <row r="39" spans="2:11" customFormat="1" ht="15" customHeight="1" x14ac:dyDescent="0.2">
      <c r="B39" s="178"/>
      <c r="C39" s="179"/>
      <c r="D39" s="177"/>
      <c r="E39" s="180" t="s">
        <v>51</v>
      </c>
      <c r="F39" s="177"/>
      <c r="G39" s="287" t="s">
        <v>398</v>
      </c>
      <c r="H39" s="287"/>
      <c r="I39" s="287"/>
      <c r="J39" s="287"/>
      <c r="K39" s="175"/>
    </row>
    <row r="40" spans="2:11" customFormat="1" ht="15" customHeight="1" x14ac:dyDescent="0.2">
      <c r="B40" s="178"/>
      <c r="C40" s="179"/>
      <c r="D40" s="177"/>
      <c r="E40" s="180" t="s">
        <v>103</v>
      </c>
      <c r="F40" s="177"/>
      <c r="G40" s="287" t="s">
        <v>399</v>
      </c>
      <c r="H40" s="287"/>
      <c r="I40" s="287"/>
      <c r="J40" s="287"/>
      <c r="K40" s="175"/>
    </row>
    <row r="41" spans="2:11" customFormat="1" ht="15" customHeight="1" x14ac:dyDescent="0.2">
      <c r="B41" s="178"/>
      <c r="C41" s="179"/>
      <c r="D41" s="177"/>
      <c r="E41" s="180" t="s">
        <v>104</v>
      </c>
      <c r="F41" s="177"/>
      <c r="G41" s="287" t="s">
        <v>400</v>
      </c>
      <c r="H41" s="287"/>
      <c r="I41" s="287"/>
      <c r="J41" s="287"/>
      <c r="K41" s="175"/>
    </row>
    <row r="42" spans="2:11" customFormat="1" ht="15" customHeight="1" x14ac:dyDescent="0.2">
      <c r="B42" s="178"/>
      <c r="C42" s="179"/>
      <c r="D42" s="177"/>
      <c r="E42" s="180" t="s">
        <v>401</v>
      </c>
      <c r="F42" s="177"/>
      <c r="G42" s="287" t="s">
        <v>402</v>
      </c>
      <c r="H42" s="287"/>
      <c r="I42" s="287"/>
      <c r="J42" s="287"/>
      <c r="K42" s="175"/>
    </row>
    <row r="43" spans="2:11" customFormat="1" ht="15" customHeight="1" x14ac:dyDescent="0.2">
      <c r="B43" s="178"/>
      <c r="C43" s="179"/>
      <c r="D43" s="177"/>
      <c r="E43" s="180"/>
      <c r="F43" s="177"/>
      <c r="G43" s="287" t="s">
        <v>403</v>
      </c>
      <c r="H43" s="287"/>
      <c r="I43" s="287"/>
      <c r="J43" s="287"/>
      <c r="K43" s="175"/>
    </row>
    <row r="44" spans="2:11" customFormat="1" ht="15" customHeight="1" x14ac:dyDescent="0.2">
      <c r="B44" s="178"/>
      <c r="C44" s="179"/>
      <c r="D44" s="177"/>
      <c r="E44" s="180" t="s">
        <v>404</v>
      </c>
      <c r="F44" s="177"/>
      <c r="G44" s="287" t="s">
        <v>405</v>
      </c>
      <c r="H44" s="287"/>
      <c r="I44" s="287"/>
      <c r="J44" s="287"/>
      <c r="K44" s="175"/>
    </row>
    <row r="45" spans="2:11" customFormat="1" ht="15" customHeight="1" x14ac:dyDescent="0.2">
      <c r="B45" s="178"/>
      <c r="C45" s="179"/>
      <c r="D45" s="177"/>
      <c r="E45" s="180" t="s">
        <v>106</v>
      </c>
      <c r="F45" s="177"/>
      <c r="G45" s="287" t="s">
        <v>406</v>
      </c>
      <c r="H45" s="287"/>
      <c r="I45" s="287"/>
      <c r="J45" s="287"/>
      <c r="K45" s="175"/>
    </row>
    <row r="46" spans="2:11" customFormat="1" ht="12.75" customHeight="1" x14ac:dyDescent="0.2">
      <c r="B46" s="178"/>
      <c r="C46" s="179"/>
      <c r="D46" s="177"/>
      <c r="E46" s="177"/>
      <c r="F46" s="177"/>
      <c r="G46" s="177"/>
      <c r="H46" s="177"/>
      <c r="I46" s="177"/>
      <c r="J46" s="177"/>
      <c r="K46" s="175"/>
    </row>
    <row r="47" spans="2:11" customFormat="1" ht="15" customHeight="1" x14ac:dyDescent="0.2">
      <c r="B47" s="178"/>
      <c r="C47" s="179"/>
      <c r="D47" s="287" t="s">
        <v>407</v>
      </c>
      <c r="E47" s="287"/>
      <c r="F47" s="287"/>
      <c r="G47" s="287"/>
      <c r="H47" s="287"/>
      <c r="I47" s="287"/>
      <c r="J47" s="287"/>
      <c r="K47" s="175"/>
    </row>
    <row r="48" spans="2:11" customFormat="1" ht="15" customHeight="1" x14ac:dyDescent="0.2">
      <c r="B48" s="178"/>
      <c r="C48" s="179"/>
      <c r="D48" s="179"/>
      <c r="E48" s="287" t="s">
        <v>408</v>
      </c>
      <c r="F48" s="287"/>
      <c r="G48" s="287"/>
      <c r="H48" s="287"/>
      <c r="I48" s="287"/>
      <c r="J48" s="287"/>
      <c r="K48" s="175"/>
    </row>
    <row r="49" spans="2:11" customFormat="1" ht="15" customHeight="1" x14ac:dyDescent="0.2">
      <c r="B49" s="178"/>
      <c r="C49" s="179"/>
      <c r="D49" s="179"/>
      <c r="E49" s="287" t="s">
        <v>409</v>
      </c>
      <c r="F49" s="287"/>
      <c r="G49" s="287"/>
      <c r="H49" s="287"/>
      <c r="I49" s="287"/>
      <c r="J49" s="287"/>
      <c r="K49" s="175"/>
    </row>
    <row r="50" spans="2:11" customFormat="1" ht="15" customHeight="1" x14ac:dyDescent="0.2">
      <c r="B50" s="178"/>
      <c r="C50" s="179"/>
      <c r="D50" s="179"/>
      <c r="E50" s="287" t="s">
        <v>410</v>
      </c>
      <c r="F50" s="287"/>
      <c r="G50" s="287"/>
      <c r="H50" s="287"/>
      <c r="I50" s="287"/>
      <c r="J50" s="287"/>
      <c r="K50" s="175"/>
    </row>
    <row r="51" spans="2:11" customFormat="1" ht="15" customHeight="1" x14ac:dyDescent="0.2">
      <c r="B51" s="178"/>
      <c r="C51" s="179"/>
      <c r="D51" s="287" t="s">
        <v>411</v>
      </c>
      <c r="E51" s="287"/>
      <c r="F51" s="287"/>
      <c r="G51" s="287"/>
      <c r="H51" s="287"/>
      <c r="I51" s="287"/>
      <c r="J51" s="287"/>
      <c r="K51" s="175"/>
    </row>
    <row r="52" spans="2:11" customFormat="1" ht="25.5" customHeight="1" x14ac:dyDescent="0.3">
      <c r="B52" s="174"/>
      <c r="C52" s="288" t="s">
        <v>412</v>
      </c>
      <c r="D52" s="288"/>
      <c r="E52" s="288"/>
      <c r="F52" s="288"/>
      <c r="G52" s="288"/>
      <c r="H52" s="288"/>
      <c r="I52" s="288"/>
      <c r="J52" s="288"/>
      <c r="K52" s="175"/>
    </row>
    <row r="53" spans="2:11" customFormat="1" ht="5.25" customHeight="1" x14ac:dyDescent="0.2">
      <c r="B53" s="174"/>
      <c r="C53" s="176"/>
      <c r="D53" s="176"/>
      <c r="E53" s="176"/>
      <c r="F53" s="176"/>
      <c r="G53" s="176"/>
      <c r="H53" s="176"/>
      <c r="I53" s="176"/>
      <c r="J53" s="176"/>
      <c r="K53" s="175"/>
    </row>
    <row r="54" spans="2:11" customFormat="1" ht="15" customHeight="1" x14ac:dyDescent="0.2">
      <c r="B54" s="174"/>
      <c r="C54" s="287" t="s">
        <v>413</v>
      </c>
      <c r="D54" s="287"/>
      <c r="E54" s="287"/>
      <c r="F54" s="287"/>
      <c r="G54" s="287"/>
      <c r="H54" s="287"/>
      <c r="I54" s="287"/>
      <c r="J54" s="287"/>
      <c r="K54" s="175"/>
    </row>
    <row r="55" spans="2:11" customFormat="1" ht="15" customHeight="1" x14ac:dyDescent="0.2">
      <c r="B55" s="174"/>
      <c r="C55" s="287" t="s">
        <v>414</v>
      </c>
      <c r="D55" s="287"/>
      <c r="E55" s="287"/>
      <c r="F55" s="287"/>
      <c r="G55" s="287"/>
      <c r="H55" s="287"/>
      <c r="I55" s="287"/>
      <c r="J55" s="287"/>
      <c r="K55" s="175"/>
    </row>
    <row r="56" spans="2:11" customFormat="1" ht="12.75" customHeight="1" x14ac:dyDescent="0.2">
      <c r="B56" s="174"/>
      <c r="C56" s="177"/>
      <c r="D56" s="177"/>
      <c r="E56" s="177"/>
      <c r="F56" s="177"/>
      <c r="G56" s="177"/>
      <c r="H56" s="177"/>
      <c r="I56" s="177"/>
      <c r="J56" s="177"/>
      <c r="K56" s="175"/>
    </row>
    <row r="57" spans="2:11" customFormat="1" ht="15" customHeight="1" x14ac:dyDescent="0.2">
      <c r="B57" s="174"/>
      <c r="C57" s="287" t="s">
        <v>415</v>
      </c>
      <c r="D57" s="287"/>
      <c r="E57" s="287"/>
      <c r="F57" s="287"/>
      <c r="G57" s="287"/>
      <c r="H57" s="287"/>
      <c r="I57" s="287"/>
      <c r="J57" s="287"/>
      <c r="K57" s="175"/>
    </row>
    <row r="58" spans="2:11" customFormat="1" ht="15" customHeight="1" x14ac:dyDescent="0.2">
      <c r="B58" s="174"/>
      <c r="C58" s="179"/>
      <c r="D58" s="287" t="s">
        <v>416</v>
      </c>
      <c r="E58" s="287"/>
      <c r="F58" s="287"/>
      <c r="G58" s="287"/>
      <c r="H58" s="287"/>
      <c r="I58" s="287"/>
      <c r="J58" s="287"/>
      <c r="K58" s="175"/>
    </row>
    <row r="59" spans="2:11" customFormat="1" ht="15" customHeight="1" x14ac:dyDescent="0.2">
      <c r="B59" s="174"/>
      <c r="C59" s="179"/>
      <c r="D59" s="287" t="s">
        <v>417</v>
      </c>
      <c r="E59" s="287"/>
      <c r="F59" s="287"/>
      <c r="G59" s="287"/>
      <c r="H59" s="287"/>
      <c r="I59" s="287"/>
      <c r="J59" s="287"/>
      <c r="K59" s="175"/>
    </row>
    <row r="60" spans="2:11" customFormat="1" ht="15" customHeight="1" x14ac:dyDescent="0.2">
      <c r="B60" s="174"/>
      <c r="C60" s="179"/>
      <c r="D60" s="287" t="s">
        <v>418</v>
      </c>
      <c r="E60" s="287"/>
      <c r="F60" s="287"/>
      <c r="G60" s="287"/>
      <c r="H60" s="287"/>
      <c r="I60" s="287"/>
      <c r="J60" s="287"/>
      <c r="K60" s="175"/>
    </row>
    <row r="61" spans="2:11" customFormat="1" ht="15" customHeight="1" x14ac:dyDescent="0.2">
      <c r="B61" s="174"/>
      <c r="C61" s="179"/>
      <c r="D61" s="287" t="s">
        <v>419</v>
      </c>
      <c r="E61" s="287"/>
      <c r="F61" s="287"/>
      <c r="G61" s="287"/>
      <c r="H61" s="287"/>
      <c r="I61" s="287"/>
      <c r="J61" s="287"/>
      <c r="K61" s="175"/>
    </row>
    <row r="62" spans="2:11" customFormat="1" ht="15" customHeight="1" x14ac:dyDescent="0.2">
      <c r="B62" s="174"/>
      <c r="C62" s="179"/>
      <c r="D62" s="289" t="s">
        <v>420</v>
      </c>
      <c r="E62" s="289"/>
      <c r="F62" s="289"/>
      <c r="G62" s="289"/>
      <c r="H62" s="289"/>
      <c r="I62" s="289"/>
      <c r="J62" s="289"/>
      <c r="K62" s="175"/>
    </row>
    <row r="63" spans="2:11" customFormat="1" ht="15" customHeight="1" x14ac:dyDescent="0.2">
      <c r="B63" s="174"/>
      <c r="C63" s="179"/>
      <c r="D63" s="287" t="s">
        <v>421</v>
      </c>
      <c r="E63" s="287"/>
      <c r="F63" s="287"/>
      <c r="G63" s="287"/>
      <c r="H63" s="287"/>
      <c r="I63" s="287"/>
      <c r="J63" s="287"/>
      <c r="K63" s="175"/>
    </row>
    <row r="64" spans="2:11" customFormat="1" ht="12.75" customHeight="1" x14ac:dyDescent="0.2">
      <c r="B64" s="174"/>
      <c r="C64" s="179"/>
      <c r="D64" s="179"/>
      <c r="E64" s="182"/>
      <c r="F64" s="179"/>
      <c r="G64" s="179"/>
      <c r="H64" s="179"/>
      <c r="I64" s="179"/>
      <c r="J64" s="179"/>
      <c r="K64" s="175"/>
    </row>
    <row r="65" spans="2:11" customFormat="1" ht="15" customHeight="1" x14ac:dyDescent="0.2">
      <c r="B65" s="174"/>
      <c r="C65" s="179"/>
      <c r="D65" s="287" t="s">
        <v>422</v>
      </c>
      <c r="E65" s="287"/>
      <c r="F65" s="287"/>
      <c r="G65" s="287"/>
      <c r="H65" s="287"/>
      <c r="I65" s="287"/>
      <c r="J65" s="287"/>
      <c r="K65" s="175"/>
    </row>
    <row r="66" spans="2:11" customFormat="1" ht="15" customHeight="1" x14ac:dyDescent="0.2">
      <c r="B66" s="174"/>
      <c r="C66" s="179"/>
      <c r="D66" s="289" t="s">
        <v>423</v>
      </c>
      <c r="E66" s="289"/>
      <c r="F66" s="289"/>
      <c r="G66" s="289"/>
      <c r="H66" s="289"/>
      <c r="I66" s="289"/>
      <c r="J66" s="289"/>
      <c r="K66" s="175"/>
    </row>
    <row r="67" spans="2:11" customFormat="1" ht="15" customHeight="1" x14ac:dyDescent="0.2">
      <c r="B67" s="174"/>
      <c r="C67" s="179"/>
      <c r="D67" s="287" t="s">
        <v>424</v>
      </c>
      <c r="E67" s="287"/>
      <c r="F67" s="287"/>
      <c r="G67" s="287"/>
      <c r="H67" s="287"/>
      <c r="I67" s="287"/>
      <c r="J67" s="287"/>
      <c r="K67" s="175"/>
    </row>
    <row r="68" spans="2:11" customFormat="1" ht="15" customHeight="1" x14ac:dyDescent="0.2">
      <c r="B68" s="174"/>
      <c r="C68" s="179"/>
      <c r="D68" s="287" t="s">
        <v>425</v>
      </c>
      <c r="E68" s="287"/>
      <c r="F68" s="287"/>
      <c r="G68" s="287"/>
      <c r="H68" s="287"/>
      <c r="I68" s="287"/>
      <c r="J68" s="287"/>
      <c r="K68" s="175"/>
    </row>
    <row r="69" spans="2:11" customFormat="1" ht="15" customHeight="1" x14ac:dyDescent="0.2">
      <c r="B69" s="174"/>
      <c r="C69" s="179"/>
      <c r="D69" s="287" t="s">
        <v>426</v>
      </c>
      <c r="E69" s="287"/>
      <c r="F69" s="287"/>
      <c r="G69" s="287"/>
      <c r="H69" s="287"/>
      <c r="I69" s="287"/>
      <c r="J69" s="287"/>
      <c r="K69" s="175"/>
    </row>
    <row r="70" spans="2:11" customFormat="1" ht="15" customHeight="1" x14ac:dyDescent="0.2">
      <c r="B70" s="174"/>
      <c r="C70" s="179"/>
      <c r="D70" s="287" t="s">
        <v>427</v>
      </c>
      <c r="E70" s="287"/>
      <c r="F70" s="287"/>
      <c r="G70" s="287"/>
      <c r="H70" s="287"/>
      <c r="I70" s="287"/>
      <c r="J70" s="287"/>
      <c r="K70" s="175"/>
    </row>
    <row r="71" spans="2:11" customFormat="1" ht="12.75" customHeight="1" x14ac:dyDescent="0.2">
      <c r="B71" s="183"/>
      <c r="C71" s="184"/>
      <c r="D71" s="184"/>
      <c r="E71" s="184"/>
      <c r="F71" s="184"/>
      <c r="G71" s="184"/>
      <c r="H71" s="184"/>
      <c r="I71" s="184"/>
      <c r="J71" s="184"/>
      <c r="K71" s="185"/>
    </row>
    <row r="72" spans="2:11" customFormat="1" ht="18.75" customHeight="1" x14ac:dyDescent="0.2">
      <c r="B72" s="186"/>
      <c r="C72" s="186"/>
      <c r="D72" s="186"/>
      <c r="E72" s="186"/>
      <c r="F72" s="186"/>
      <c r="G72" s="186"/>
      <c r="H72" s="186"/>
      <c r="I72" s="186"/>
      <c r="J72" s="186"/>
      <c r="K72" s="187"/>
    </row>
    <row r="73" spans="2:11" customFormat="1" ht="18.75" customHeight="1" x14ac:dyDescent="0.2">
      <c r="B73" s="187"/>
      <c r="C73" s="187"/>
      <c r="D73" s="187"/>
      <c r="E73" s="187"/>
      <c r="F73" s="187"/>
      <c r="G73" s="187"/>
      <c r="H73" s="187"/>
      <c r="I73" s="187"/>
      <c r="J73" s="187"/>
      <c r="K73" s="187"/>
    </row>
    <row r="74" spans="2:11" customFormat="1" ht="7.5" customHeight="1" x14ac:dyDescent="0.2">
      <c r="B74" s="188"/>
      <c r="C74" s="189"/>
      <c r="D74" s="189"/>
      <c r="E74" s="189"/>
      <c r="F74" s="189"/>
      <c r="G74" s="189"/>
      <c r="H74" s="189"/>
      <c r="I74" s="189"/>
      <c r="J74" s="189"/>
      <c r="K74" s="190"/>
    </row>
    <row r="75" spans="2:11" customFormat="1" ht="45" customHeight="1" x14ac:dyDescent="0.2">
      <c r="B75" s="191"/>
      <c r="C75" s="282" t="s">
        <v>428</v>
      </c>
      <c r="D75" s="282"/>
      <c r="E75" s="282"/>
      <c r="F75" s="282"/>
      <c r="G75" s="282"/>
      <c r="H75" s="282"/>
      <c r="I75" s="282"/>
      <c r="J75" s="282"/>
      <c r="K75" s="192"/>
    </row>
    <row r="76" spans="2:11" customFormat="1" ht="17.25" customHeight="1" x14ac:dyDescent="0.2">
      <c r="B76" s="191"/>
      <c r="C76" s="193" t="s">
        <v>429</v>
      </c>
      <c r="D76" s="193"/>
      <c r="E76" s="193"/>
      <c r="F76" s="193" t="s">
        <v>430</v>
      </c>
      <c r="G76" s="194"/>
      <c r="H76" s="193" t="s">
        <v>51</v>
      </c>
      <c r="I76" s="193" t="s">
        <v>54</v>
      </c>
      <c r="J76" s="193" t="s">
        <v>431</v>
      </c>
      <c r="K76" s="192"/>
    </row>
    <row r="77" spans="2:11" customFormat="1" ht="17.25" customHeight="1" x14ac:dyDescent="0.2">
      <c r="B77" s="191"/>
      <c r="C77" s="195" t="s">
        <v>432</v>
      </c>
      <c r="D77" s="195"/>
      <c r="E77" s="195"/>
      <c r="F77" s="196" t="s">
        <v>433</v>
      </c>
      <c r="G77" s="197"/>
      <c r="H77" s="195"/>
      <c r="I77" s="195"/>
      <c r="J77" s="195" t="s">
        <v>434</v>
      </c>
      <c r="K77" s="192"/>
    </row>
    <row r="78" spans="2:11" customFormat="1" ht="5.25" customHeight="1" x14ac:dyDescent="0.2">
      <c r="B78" s="191"/>
      <c r="C78" s="198"/>
      <c r="D78" s="198"/>
      <c r="E78" s="198"/>
      <c r="F78" s="198"/>
      <c r="G78" s="199"/>
      <c r="H78" s="198"/>
      <c r="I78" s="198"/>
      <c r="J78" s="198"/>
      <c r="K78" s="192"/>
    </row>
    <row r="79" spans="2:11" customFormat="1" ht="15" customHeight="1" x14ac:dyDescent="0.2">
      <c r="B79" s="191"/>
      <c r="C79" s="180" t="s">
        <v>50</v>
      </c>
      <c r="D79" s="200"/>
      <c r="E79" s="200"/>
      <c r="F79" s="201" t="s">
        <v>435</v>
      </c>
      <c r="G79" s="202"/>
      <c r="H79" s="180" t="s">
        <v>436</v>
      </c>
      <c r="I79" s="180" t="s">
        <v>437</v>
      </c>
      <c r="J79" s="180">
        <v>20</v>
      </c>
      <c r="K79" s="192"/>
    </row>
    <row r="80" spans="2:11" customFormat="1" ht="15" customHeight="1" x14ac:dyDescent="0.2">
      <c r="B80" s="191"/>
      <c r="C80" s="180" t="s">
        <v>438</v>
      </c>
      <c r="D80" s="180"/>
      <c r="E80" s="180"/>
      <c r="F80" s="201" t="s">
        <v>435</v>
      </c>
      <c r="G80" s="202"/>
      <c r="H80" s="180" t="s">
        <v>439</v>
      </c>
      <c r="I80" s="180" t="s">
        <v>437</v>
      </c>
      <c r="J80" s="180">
        <v>120</v>
      </c>
      <c r="K80" s="192"/>
    </row>
    <row r="81" spans="2:11" customFormat="1" ht="15" customHeight="1" x14ac:dyDescent="0.2">
      <c r="B81" s="203"/>
      <c r="C81" s="180" t="s">
        <v>440</v>
      </c>
      <c r="D81" s="180"/>
      <c r="E81" s="180"/>
      <c r="F81" s="201" t="s">
        <v>441</v>
      </c>
      <c r="G81" s="202"/>
      <c r="H81" s="180" t="s">
        <v>442</v>
      </c>
      <c r="I81" s="180" t="s">
        <v>437</v>
      </c>
      <c r="J81" s="180">
        <v>50</v>
      </c>
      <c r="K81" s="192"/>
    </row>
    <row r="82" spans="2:11" customFormat="1" ht="15" customHeight="1" x14ac:dyDescent="0.2">
      <c r="B82" s="203"/>
      <c r="C82" s="180" t="s">
        <v>443</v>
      </c>
      <c r="D82" s="180"/>
      <c r="E82" s="180"/>
      <c r="F82" s="201" t="s">
        <v>435</v>
      </c>
      <c r="G82" s="202"/>
      <c r="H82" s="180" t="s">
        <v>444</v>
      </c>
      <c r="I82" s="180" t="s">
        <v>445</v>
      </c>
      <c r="J82" s="180"/>
      <c r="K82" s="192"/>
    </row>
    <row r="83" spans="2:11" customFormat="1" ht="15" customHeight="1" x14ac:dyDescent="0.2">
      <c r="B83" s="203"/>
      <c r="C83" s="180" t="s">
        <v>446</v>
      </c>
      <c r="D83" s="180"/>
      <c r="E83" s="180"/>
      <c r="F83" s="201" t="s">
        <v>441</v>
      </c>
      <c r="G83" s="180"/>
      <c r="H83" s="180" t="s">
        <v>447</v>
      </c>
      <c r="I83" s="180" t="s">
        <v>437</v>
      </c>
      <c r="J83" s="180">
        <v>15</v>
      </c>
      <c r="K83" s="192"/>
    </row>
    <row r="84" spans="2:11" customFormat="1" ht="15" customHeight="1" x14ac:dyDescent="0.2">
      <c r="B84" s="203"/>
      <c r="C84" s="180" t="s">
        <v>448</v>
      </c>
      <c r="D84" s="180"/>
      <c r="E84" s="180"/>
      <c r="F84" s="201" t="s">
        <v>441</v>
      </c>
      <c r="G84" s="180"/>
      <c r="H84" s="180" t="s">
        <v>449</v>
      </c>
      <c r="I84" s="180" t="s">
        <v>437</v>
      </c>
      <c r="J84" s="180">
        <v>15</v>
      </c>
      <c r="K84" s="192"/>
    </row>
    <row r="85" spans="2:11" customFormat="1" ht="15" customHeight="1" x14ac:dyDescent="0.2">
      <c r="B85" s="203"/>
      <c r="C85" s="180" t="s">
        <v>450</v>
      </c>
      <c r="D85" s="180"/>
      <c r="E85" s="180"/>
      <c r="F85" s="201" t="s">
        <v>441</v>
      </c>
      <c r="G85" s="180"/>
      <c r="H85" s="180" t="s">
        <v>451</v>
      </c>
      <c r="I85" s="180" t="s">
        <v>437</v>
      </c>
      <c r="J85" s="180">
        <v>20</v>
      </c>
      <c r="K85" s="192"/>
    </row>
    <row r="86" spans="2:11" customFormat="1" ht="15" customHeight="1" x14ac:dyDescent="0.2">
      <c r="B86" s="203"/>
      <c r="C86" s="180" t="s">
        <v>452</v>
      </c>
      <c r="D86" s="180"/>
      <c r="E86" s="180"/>
      <c r="F86" s="201" t="s">
        <v>441</v>
      </c>
      <c r="G86" s="180"/>
      <c r="H86" s="180" t="s">
        <v>453</v>
      </c>
      <c r="I86" s="180" t="s">
        <v>437</v>
      </c>
      <c r="J86" s="180">
        <v>20</v>
      </c>
      <c r="K86" s="192"/>
    </row>
    <row r="87" spans="2:11" customFormat="1" ht="15" customHeight="1" x14ac:dyDescent="0.2">
      <c r="B87" s="203"/>
      <c r="C87" s="180" t="s">
        <v>454</v>
      </c>
      <c r="D87" s="180"/>
      <c r="E87" s="180"/>
      <c r="F87" s="201" t="s">
        <v>441</v>
      </c>
      <c r="G87" s="202"/>
      <c r="H87" s="180" t="s">
        <v>455</v>
      </c>
      <c r="I87" s="180" t="s">
        <v>437</v>
      </c>
      <c r="J87" s="180">
        <v>50</v>
      </c>
      <c r="K87" s="192"/>
    </row>
    <row r="88" spans="2:11" customFormat="1" ht="15" customHeight="1" x14ac:dyDescent="0.2">
      <c r="B88" s="203"/>
      <c r="C88" s="180" t="s">
        <v>456</v>
      </c>
      <c r="D88" s="180"/>
      <c r="E88" s="180"/>
      <c r="F88" s="201" t="s">
        <v>441</v>
      </c>
      <c r="G88" s="202"/>
      <c r="H88" s="180" t="s">
        <v>457</v>
      </c>
      <c r="I88" s="180" t="s">
        <v>437</v>
      </c>
      <c r="J88" s="180">
        <v>20</v>
      </c>
      <c r="K88" s="192"/>
    </row>
    <row r="89" spans="2:11" customFormat="1" ht="15" customHeight="1" x14ac:dyDescent="0.2">
      <c r="B89" s="203"/>
      <c r="C89" s="180" t="s">
        <v>458</v>
      </c>
      <c r="D89" s="180"/>
      <c r="E89" s="180"/>
      <c r="F89" s="201" t="s">
        <v>441</v>
      </c>
      <c r="G89" s="202"/>
      <c r="H89" s="180" t="s">
        <v>459</v>
      </c>
      <c r="I89" s="180" t="s">
        <v>437</v>
      </c>
      <c r="J89" s="180">
        <v>20</v>
      </c>
      <c r="K89" s="192"/>
    </row>
    <row r="90" spans="2:11" customFormat="1" ht="15" customHeight="1" x14ac:dyDescent="0.2">
      <c r="B90" s="203"/>
      <c r="C90" s="180" t="s">
        <v>460</v>
      </c>
      <c r="D90" s="180"/>
      <c r="E90" s="180"/>
      <c r="F90" s="201" t="s">
        <v>441</v>
      </c>
      <c r="G90" s="202"/>
      <c r="H90" s="180" t="s">
        <v>461</v>
      </c>
      <c r="I90" s="180" t="s">
        <v>437</v>
      </c>
      <c r="J90" s="180">
        <v>50</v>
      </c>
      <c r="K90" s="192"/>
    </row>
    <row r="91" spans="2:11" customFormat="1" ht="15" customHeight="1" x14ac:dyDescent="0.2">
      <c r="B91" s="203"/>
      <c r="C91" s="180" t="s">
        <v>462</v>
      </c>
      <c r="D91" s="180"/>
      <c r="E91" s="180"/>
      <c r="F91" s="201" t="s">
        <v>441</v>
      </c>
      <c r="G91" s="202"/>
      <c r="H91" s="180" t="s">
        <v>462</v>
      </c>
      <c r="I91" s="180" t="s">
        <v>437</v>
      </c>
      <c r="J91" s="180">
        <v>50</v>
      </c>
      <c r="K91" s="192"/>
    </row>
    <row r="92" spans="2:11" customFormat="1" ht="15" customHeight="1" x14ac:dyDescent="0.2">
      <c r="B92" s="203"/>
      <c r="C92" s="180" t="s">
        <v>463</v>
      </c>
      <c r="D92" s="180"/>
      <c r="E92" s="180"/>
      <c r="F92" s="201" t="s">
        <v>441</v>
      </c>
      <c r="G92" s="202"/>
      <c r="H92" s="180" t="s">
        <v>464</v>
      </c>
      <c r="I92" s="180" t="s">
        <v>437</v>
      </c>
      <c r="J92" s="180">
        <v>255</v>
      </c>
      <c r="K92" s="192"/>
    </row>
    <row r="93" spans="2:11" customFormat="1" ht="15" customHeight="1" x14ac:dyDescent="0.2">
      <c r="B93" s="203"/>
      <c r="C93" s="180" t="s">
        <v>465</v>
      </c>
      <c r="D93" s="180"/>
      <c r="E93" s="180"/>
      <c r="F93" s="201" t="s">
        <v>435</v>
      </c>
      <c r="G93" s="202"/>
      <c r="H93" s="180" t="s">
        <v>466</v>
      </c>
      <c r="I93" s="180" t="s">
        <v>467</v>
      </c>
      <c r="J93" s="180"/>
      <c r="K93" s="192"/>
    </row>
    <row r="94" spans="2:11" customFormat="1" ht="15" customHeight="1" x14ac:dyDescent="0.2">
      <c r="B94" s="203"/>
      <c r="C94" s="180" t="s">
        <v>468</v>
      </c>
      <c r="D94" s="180"/>
      <c r="E94" s="180"/>
      <c r="F94" s="201" t="s">
        <v>435</v>
      </c>
      <c r="G94" s="202"/>
      <c r="H94" s="180" t="s">
        <v>469</v>
      </c>
      <c r="I94" s="180" t="s">
        <v>470</v>
      </c>
      <c r="J94" s="180"/>
      <c r="K94" s="192"/>
    </row>
    <row r="95" spans="2:11" customFormat="1" ht="15" customHeight="1" x14ac:dyDescent="0.2">
      <c r="B95" s="203"/>
      <c r="C95" s="180" t="s">
        <v>471</v>
      </c>
      <c r="D95" s="180"/>
      <c r="E95" s="180"/>
      <c r="F95" s="201" t="s">
        <v>435</v>
      </c>
      <c r="G95" s="202"/>
      <c r="H95" s="180" t="s">
        <v>471</v>
      </c>
      <c r="I95" s="180" t="s">
        <v>470</v>
      </c>
      <c r="J95" s="180"/>
      <c r="K95" s="192"/>
    </row>
    <row r="96" spans="2:11" customFormat="1" ht="15" customHeight="1" x14ac:dyDescent="0.2">
      <c r="B96" s="203"/>
      <c r="C96" s="180" t="s">
        <v>35</v>
      </c>
      <c r="D96" s="180"/>
      <c r="E96" s="180"/>
      <c r="F96" s="201" t="s">
        <v>435</v>
      </c>
      <c r="G96" s="202"/>
      <c r="H96" s="180" t="s">
        <v>472</v>
      </c>
      <c r="I96" s="180" t="s">
        <v>470</v>
      </c>
      <c r="J96" s="180"/>
      <c r="K96" s="192"/>
    </row>
    <row r="97" spans="2:11" customFormat="1" ht="15" customHeight="1" x14ac:dyDescent="0.2">
      <c r="B97" s="203"/>
      <c r="C97" s="180" t="s">
        <v>45</v>
      </c>
      <c r="D97" s="180"/>
      <c r="E97" s="180"/>
      <c r="F97" s="201" t="s">
        <v>435</v>
      </c>
      <c r="G97" s="202"/>
      <c r="H97" s="180" t="s">
        <v>473</v>
      </c>
      <c r="I97" s="180" t="s">
        <v>470</v>
      </c>
      <c r="J97" s="180"/>
      <c r="K97" s="192"/>
    </row>
    <row r="98" spans="2:11" customFormat="1" ht="15" customHeight="1" x14ac:dyDescent="0.2">
      <c r="B98" s="204"/>
      <c r="C98" s="205"/>
      <c r="D98" s="205"/>
      <c r="E98" s="205"/>
      <c r="F98" s="205"/>
      <c r="G98" s="205"/>
      <c r="H98" s="205"/>
      <c r="I98" s="205"/>
      <c r="J98" s="205"/>
      <c r="K98" s="206"/>
    </row>
    <row r="99" spans="2:11" customFormat="1" ht="18.75" customHeight="1" x14ac:dyDescent="0.2">
      <c r="B99" s="207"/>
      <c r="C99" s="208"/>
      <c r="D99" s="208"/>
      <c r="E99" s="208"/>
      <c r="F99" s="208"/>
      <c r="G99" s="208"/>
      <c r="H99" s="208"/>
      <c r="I99" s="208"/>
      <c r="J99" s="208"/>
      <c r="K99" s="207"/>
    </row>
    <row r="100" spans="2:11" customFormat="1" ht="18.75" customHeight="1" x14ac:dyDescent="0.2"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</row>
    <row r="101" spans="2:11" customFormat="1" ht="7.5" customHeight="1" x14ac:dyDescent="0.2">
      <c r="B101" s="188"/>
      <c r="C101" s="189"/>
      <c r="D101" s="189"/>
      <c r="E101" s="189"/>
      <c r="F101" s="189"/>
      <c r="G101" s="189"/>
      <c r="H101" s="189"/>
      <c r="I101" s="189"/>
      <c r="J101" s="189"/>
      <c r="K101" s="190"/>
    </row>
    <row r="102" spans="2:11" customFormat="1" ht="45" customHeight="1" x14ac:dyDescent="0.2">
      <c r="B102" s="191"/>
      <c r="C102" s="282" t="s">
        <v>474</v>
      </c>
      <c r="D102" s="282"/>
      <c r="E102" s="282"/>
      <c r="F102" s="282"/>
      <c r="G102" s="282"/>
      <c r="H102" s="282"/>
      <c r="I102" s="282"/>
      <c r="J102" s="282"/>
      <c r="K102" s="192"/>
    </row>
    <row r="103" spans="2:11" customFormat="1" ht="17.25" customHeight="1" x14ac:dyDescent="0.2">
      <c r="B103" s="191"/>
      <c r="C103" s="193" t="s">
        <v>429</v>
      </c>
      <c r="D103" s="193"/>
      <c r="E103" s="193"/>
      <c r="F103" s="193" t="s">
        <v>430</v>
      </c>
      <c r="G103" s="194"/>
      <c r="H103" s="193" t="s">
        <v>51</v>
      </c>
      <c r="I103" s="193" t="s">
        <v>54</v>
      </c>
      <c r="J103" s="193" t="s">
        <v>431</v>
      </c>
      <c r="K103" s="192"/>
    </row>
    <row r="104" spans="2:11" customFormat="1" ht="17.25" customHeight="1" x14ac:dyDescent="0.2">
      <c r="B104" s="191"/>
      <c r="C104" s="195" t="s">
        <v>432</v>
      </c>
      <c r="D104" s="195"/>
      <c r="E104" s="195"/>
      <c r="F104" s="196" t="s">
        <v>433</v>
      </c>
      <c r="G104" s="197"/>
      <c r="H104" s="195"/>
      <c r="I104" s="195"/>
      <c r="J104" s="195" t="s">
        <v>434</v>
      </c>
      <c r="K104" s="192"/>
    </row>
    <row r="105" spans="2:11" customFormat="1" ht="5.25" customHeight="1" x14ac:dyDescent="0.2">
      <c r="B105" s="191"/>
      <c r="C105" s="193"/>
      <c r="D105" s="193"/>
      <c r="E105" s="193"/>
      <c r="F105" s="193"/>
      <c r="G105" s="209"/>
      <c r="H105" s="193"/>
      <c r="I105" s="193"/>
      <c r="J105" s="193"/>
      <c r="K105" s="192"/>
    </row>
    <row r="106" spans="2:11" customFormat="1" ht="15" customHeight="1" x14ac:dyDescent="0.2">
      <c r="B106" s="191"/>
      <c r="C106" s="180" t="s">
        <v>50</v>
      </c>
      <c r="D106" s="200"/>
      <c r="E106" s="200"/>
      <c r="F106" s="201" t="s">
        <v>435</v>
      </c>
      <c r="G106" s="180"/>
      <c r="H106" s="180" t="s">
        <v>475</v>
      </c>
      <c r="I106" s="180" t="s">
        <v>437</v>
      </c>
      <c r="J106" s="180">
        <v>20</v>
      </c>
      <c r="K106" s="192"/>
    </row>
    <row r="107" spans="2:11" customFormat="1" ht="15" customHeight="1" x14ac:dyDescent="0.2">
      <c r="B107" s="191"/>
      <c r="C107" s="180" t="s">
        <v>438</v>
      </c>
      <c r="D107" s="180"/>
      <c r="E107" s="180"/>
      <c r="F107" s="201" t="s">
        <v>435</v>
      </c>
      <c r="G107" s="180"/>
      <c r="H107" s="180" t="s">
        <v>475</v>
      </c>
      <c r="I107" s="180" t="s">
        <v>437</v>
      </c>
      <c r="J107" s="180">
        <v>120</v>
      </c>
      <c r="K107" s="192"/>
    </row>
    <row r="108" spans="2:11" customFormat="1" ht="15" customHeight="1" x14ac:dyDescent="0.2">
      <c r="B108" s="203"/>
      <c r="C108" s="180" t="s">
        <v>440</v>
      </c>
      <c r="D108" s="180"/>
      <c r="E108" s="180"/>
      <c r="F108" s="201" t="s">
        <v>441</v>
      </c>
      <c r="G108" s="180"/>
      <c r="H108" s="180" t="s">
        <v>475</v>
      </c>
      <c r="I108" s="180" t="s">
        <v>437</v>
      </c>
      <c r="J108" s="180">
        <v>50</v>
      </c>
      <c r="K108" s="192"/>
    </row>
    <row r="109" spans="2:11" customFormat="1" ht="15" customHeight="1" x14ac:dyDescent="0.2">
      <c r="B109" s="203"/>
      <c r="C109" s="180" t="s">
        <v>443</v>
      </c>
      <c r="D109" s="180"/>
      <c r="E109" s="180"/>
      <c r="F109" s="201" t="s">
        <v>435</v>
      </c>
      <c r="G109" s="180"/>
      <c r="H109" s="180" t="s">
        <v>475</v>
      </c>
      <c r="I109" s="180" t="s">
        <v>445</v>
      </c>
      <c r="J109" s="180"/>
      <c r="K109" s="192"/>
    </row>
    <row r="110" spans="2:11" customFormat="1" ht="15" customHeight="1" x14ac:dyDescent="0.2">
      <c r="B110" s="203"/>
      <c r="C110" s="180" t="s">
        <v>454</v>
      </c>
      <c r="D110" s="180"/>
      <c r="E110" s="180"/>
      <c r="F110" s="201" t="s">
        <v>441</v>
      </c>
      <c r="G110" s="180"/>
      <c r="H110" s="180" t="s">
        <v>475</v>
      </c>
      <c r="I110" s="180" t="s">
        <v>437</v>
      </c>
      <c r="J110" s="180">
        <v>50</v>
      </c>
      <c r="K110" s="192"/>
    </row>
    <row r="111" spans="2:11" customFormat="1" ht="15" customHeight="1" x14ac:dyDescent="0.2">
      <c r="B111" s="203"/>
      <c r="C111" s="180" t="s">
        <v>462</v>
      </c>
      <c r="D111" s="180"/>
      <c r="E111" s="180"/>
      <c r="F111" s="201" t="s">
        <v>441</v>
      </c>
      <c r="G111" s="180"/>
      <c r="H111" s="180" t="s">
        <v>475</v>
      </c>
      <c r="I111" s="180" t="s">
        <v>437</v>
      </c>
      <c r="J111" s="180">
        <v>50</v>
      </c>
      <c r="K111" s="192"/>
    </row>
    <row r="112" spans="2:11" customFormat="1" ht="15" customHeight="1" x14ac:dyDescent="0.2">
      <c r="B112" s="203"/>
      <c r="C112" s="180" t="s">
        <v>460</v>
      </c>
      <c r="D112" s="180"/>
      <c r="E112" s="180"/>
      <c r="F112" s="201" t="s">
        <v>441</v>
      </c>
      <c r="G112" s="180"/>
      <c r="H112" s="180" t="s">
        <v>475</v>
      </c>
      <c r="I112" s="180" t="s">
        <v>437</v>
      </c>
      <c r="J112" s="180">
        <v>50</v>
      </c>
      <c r="K112" s="192"/>
    </row>
    <row r="113" spans="2:11" customFormat="1" ht="15" customHeight="1" x14ac:dyDescent="0.2">
      <c r="B113" s="203"/>
      <c r="C113" s="180" t="s">
        <v>50</v>
      </c>
      <c r="D113" s="180"/>
      <c r="E113" s="180"/>
      <c r="F113" s="201" t="s">
        <v>435</v>
      </c>
      <c r="G113" s="180"/>
      <c r="H113" s="180" t="s">
        <v>476</v>
      </c>
      <c r="I113" s="180" t="s">
        <v>437</v>
      </c>
      <c r="J113" s="180">
        <v>20</v>
      </c>
      <c r="K113" s="192"/>
    </row>
    <row r="114" spans="2:11" customFormat="1" ht="15" customHeight="1" x14ac:dyDescent="0.2">
      <c r="B114" s="203"/>
      <c r="C114" s="180" t="s">
        <v>477</v>
      </c>
      <c r="D114" s="180"/>
      <c r="E114" s="180"/>
      <c r="F114" s="201" t="s">
        <v>435</v>
      </c>
      <c r="G114" s="180"/>
      <c r="H114" s="180" t="s">
        <v>478</v>
      </c>
      <c r="I114" s="180" t="s">
        <v>437</v>
      </c>
      <c r="J114" s="180">
        <v>120</v>
      </c>
      <c r="K114" s="192"/>
    </row>
    <row r="115" spans="2:11" customFormat="1" ht="15" customHeight="1" x14ac:dyDescent="0.2">
      <c r="B115" s="203"/>
      <c r="C115" s="180" t="s">
        <v>35</v>
      </c>
      <c r="D115" s="180"/>
      <c r="E115" s="180"/>
      <c r="F115" s="201" t="s">
        <v>435</v>
      </c>
      <c r="G115" s="180"/>
      <c r="H115" s="180" t="s">
        <v>479</v>
      </c>
      <c r="I115" s="180" t="s">
        <v>470</v>
      </c>
      <c r="J115" s="180"/>
      <c r="K115" s="192"/>
    </row>
    <row r="116" spans="2:11" customFormat="1" ht="15" customHeight="1" x14ac:dyDescent="0.2">
      <c r="B116" s="203"/>
      <c r="C116" s="180" t="s">
        <v>45</v>
      </c>
      <c r="D116" s="180"/>
      <c r="E116" s="180"/>
      <c r="F116" s="201" t="s">
        <v>435</v>
      </c>
      <c r="G116" s="180"/>
      <c r="H116" s="180" t="s">
        <v>480</v>
      </c>
      <c r="I116" s="180" t="s">
        <v>470</v>
      </c>
      <c r="J116" s="180"/>
      <c r="K116" s="192"/>
    </row>
    <row r="117" spans="2:11" customFormat="1" ht="15" customHeight="1" x14ac:dyDescent="0.2">
      <c r="B117" s="203"/>
      <c r="C117" s="180" t="s">
        <v>54</v>
      </c>
      <c r="D117" s="180"/>
      <c r="E117" s="180"/>
      <c r="F117" s="201" t="s">
        <v>435</v>
      </c>
      <c r="G117" s="180"/>
      <c r="H117" s="180" t="s">
        <v>481</v>
      </c>
      <c r="I117" s="180" t="s">
        <v>482</v>
      </c>
      <c r="J117" s="180"/>
      <c r="K117" s="192"/>
    </row>
    <row r="118" spans="2:11" customFormat="1" ht="15" customHeight="1" x14ac:dyDescent="0.2">
      <c r="B118" s="204"/>
      <c r="C118" s="210"/>
      <c r="D118" s="210"/>
      <c r="E118" s="210"/>
      <c r="F118" s="210"/>
      <c r="G118" s="210"/>
      <c r="H118" s="210"/>
      <c r="I118" s="210"/>
      <c r="J118" s="210"/>
      <c r="K118" s="206"/>
    </row>
    <row r="119" spans="2:11" customFormat="1" ht="18.75" customHeight="1" x14ac:dyDescent="0.2">
      <c r="B119" s="211"/>
      <c r="C119" s="212"/>
      <c r="D119" s="212"/>
      <c r="E119" s="212"/>
      <c r="F119" s="213"/>
      <c r="G119" s="212"/>
      <c r="H119" s="212"/>
      <c r="I119" s="212"/>
      <c r="J119" s="212"/>
      <c r="K119" s="211"/>
    </row>
    <row r="120" spans="2:11" customFormat="1" ht="18.75" customHeight="1" x14ac:dyDescent="0.2"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2:11" customFormat="1" ht="7.5" customHeight="1" x14ac:dyDescent="0.2">
      <c r="B121" s="214"/>
      <c r="C121" s="215"/>
      <c r="D121" s="215"/>
      <c r="E121" s="215"/>
      <c r="F121" s="215"/>
      <c r="G121" s="215"/>
      <c r="H121" s="215"/>
      <c r="I121" s="215"/>
      <c r="J121" s="215"/>
      <c r="K121" s="216"/>
    </row>
    <row r="122" spans="2:11" customFormat="1" ht="45" customHeight="1" x14ac:dyDescent="0.2">
      <c r="B122" s="217"/>
      <c r="C122" s="283" t="s">
        <v>483</v>
      </c>
      <c r="D122" s="283"/>
      <c r="E122" s="283"/>
      <c r="F122" s="283"/>
      <c r="G122" s="283"/>
      <c r="H122" s="283"/>
      <c r="I122" s="283"/>
      <c r="J122" s="283"/>
      <c r="K122" s="218"/>
    </row>
    <row r="123" spans="2:11" customFormat="1" ht="17.25" customHeight="1" x14ac:dyDescent="0.2">
      <c r="B123" s="219"/>
      <c r="C123" s="193" t="s">
        <v>429</v>
      </c>
      <c r="D123" s="193"/>
      <c r="E123" s="193"/>
      <c r="F123" s="193" t="s">
        <v>430</v>
      </c>
      <c r="G123" s="194"/>
      <c r="H123" s="193" t="s">
        <v>51</v>
      </c>
      <c r="I123" s="193" t="s">
        <v>54</v>
      </c>
      <c r="J123" s="193" t="s">
        <v>431</v>
      </c>
      <c r="K123" s="220"/>
    </row>
    <row r="124" spans="2:11" customFormat="1" ht="17.25" customHeight="1" x14ac:dyDescent="0.2">
      <c r="B124" s="219"/>
      <c r="C124" s="195" t="s">
        <v>432</v>
      </c>
      <c r="D124" s="195"/>
      <c r="E124" s="195"/>
      <c r="F124" s="196" t="s">
        <v>433</v>
      </c>
      <c r="G124" s="197"/>
      <c r="H124" s="195"/>
      <c r="I124" s="195"/>
      <c r="J124" s="195" t="s">
        <v>434</v>
      </c>
      <c r="K124" s="220"/>
    </row>
    <row r="125" spans="2:11" customFormat="1" ht="5.25" customHeight="1" x14ac:dyDescent="0.2">
      <c r="B125" s="221"/>
      <c r="C125" s="198"/>
      <c r="D125" s="198"/>
      <c r="E125" s="198"/>
      <c r="F125" s="198"/>
      <c r="G125" s="222"/>
      <c r="H125" s="198"/>
      <c r="I125" s="198"/>
      <c r="J125" s="198"/>
      <c r="K125" s="223"/>
    </row>
    <row r="126" spans="2:11" customFormat="1" ht="15" customHeight="1" x14ac:dyDescent="0.2">
      <c r="B126" s="221"/>
      <c r="C126" s="180" t="s">
        <v>438</v>
      </c>
      <c r="D126" s="200"/>
      <c r="E126" s="200"/>
      <c r="F126" s="201" t="s">
        <v>435</v>
      </c>
      <c r="G126" s="180"/>
      <c r="H126" s="180" t="s">
        <v>475</v>
      </c>
      <c r="I126" s="180" t="s">
        <v>437</v>
      </c>
      <c r="J126" s="180">
        <v>120</v>
      </c>
      <c r="K126" s="224"/>
    </row>
    <row r="127" spans="2:11" customFormat="1" ht="15" customHeight="1" x14ac:dyDescent="0.2">
      <c r="B127" s="221"/>
      <c r="C127" s="180" t="s">
        <v>484</v>
      </c>
      <c r="D127" s="180"/>
      <c r="E127" s="180"/>
      <c r="F127" s="201" t="s">
        <v>435</v>
      </c>
      <c r="G127" s="180"/>
      <c r="H127" s="180" t="s">
        <v>485</v>
      </c>
      <c r="I127" s="180" t="s">
        <v>437</v>
      </c>
      <c r="J127" s="180" t="s">
        <v>486</v>
      </c>
      <c r="K127" s="224"/>
    </row>
    <row r="128" spans="2:11" customFormat="1" ht="15" customHeight="1" x14ac:dyDescent="0.2">
      <c r="B128" s="221"/>
      <c r="C128" s="180" t="s">
        <v>383</v>
      </c>
      <c r="D128" s="180"/>
      <c r="E128" s="180"/>
      <c r="F128" s="201" t="s">
        <v>435</v>
      </c>
      <c r="G128" s="180"/>
      <c r="H128" s="180" t="s">
        <v>487</v>
      </c>
      <c r="I128" s="180" t="s">
        <v>437</v>
      </c>
      <c r="J128" s="180" t="s">
        <v>486</v>
      </c>
      <c r="K128" s="224"/>
    </row>
    <row r="129" spans="2:11" customFormat="1" ht="15" customHeight="1" x14ac:dyDescent="0.2">
      <c r="B129" s="221"/>
      <c r="C129" s="180" t="s">
        <v>446</v>
      </c>
      <c r="D129" s="180"/>
      <c r="E129" s="180"/>
      <c r="F129" s="201" t="s">
        <v>441</v>
      </c>
      <c r="G129" s="180"/>
      <c r="H129" s="180" t="s">
        <v>447</v>
      </c>
      <c r="I129" s="180" t="s">
        <v>437</v>
      </c>
      <c r="J129" s="180">
        <v>15</v>
      </c>
      <c r="K129" s="224"/>
    </row>
    <row r="130" spans="2:11" customFormat="1" ht="15" customHeight="1" x14ac:dyDescent="0.2">
      <c r="B130" s="221"/>
      <c r="C130" s="180" t="s">
        <v>448</v>
      </c>
      <c r="D130" s="180"/>
      <c r="E130" s="180"/>
      <c r="F130" s="201" t="s">
        <v>441</v>
      </c>
      <c r="G130" s="180"/>
      <c r="H130" s="180" t="s">
        <v>449</v>
      </c>
      <c r="I130" s="180" t="s">
        <v>437</v>
      </c>
      <c r="J130" s="180">
        <v>15</v>
      </c>
      <c r="K130" s="224"/>
    </row>
    <row r="131" spans="2:11" customFormat="1" ht="15" customHeight="1" x14ac:dyDescent="0.2">
      <c r="B131" s="221"/>
      <c r="C131" s="180" t="s">
        <v>450</v>
      </c>
      <c r="D131" s="180"/>
      <c r="E131" s="180"/>
      <c r="F131" s="201" t="s">
        <v>441</v>
      </c>
      <c r="G131" s="180"/>
      <c r="H131" s="180" t="s">
        <v>451</v>
      </c>
      <c r="I131" s="180" t="s">
        <v>437</v>
      </c>
      <c r="J131" s="180">
        <v>20</v>
      </c>
      <c r="K131" s="224"/>
    </row>
    <row r="132" spans="2:11" customFormat="1" ht="15" customHeight="1" x14ac:dyDescent="0.2">
      <c r="B132" s="221"/>
      <c r="C132" s="180" t="s">
        <v>452</v>
      </c>
      <c r="D132" s="180"/>
      <c r="E132" s="180"/>
      <c r="F132" s="201" t="s">
        <v>441</v>
      </c>
      <c r="G132" s="180"/>
      <c r="H132" s="180" t="s">
        <v>453</v>
      </c>
      <c r="I132" s="180" t="s">
        <v>437</v>
      </c>
      <c r="J132" s="180">
        <v>20</v>
      </c>
      <c r="K132" s="224"/>
    </row>
    <row r="133" spans="2:11" customFormat="1" ht="15" customHeight="1" x14ac:dyDescent="0.2">
      <c r="B133" s="221"/>
      <c r="C133" s="180" t="s">
        <v>440</v>
      </c>
      <c r="D133" s="180"/>
      <c r="E133" s="180"/>
      <c r="F133" s="201" t="s">
        <v>441</v>
      </c>
      <c r="G133" s="180"/>
      <c r="H133" s="180" t="s">
        <v>475</v>
      </c>
      <c r="I133" s="180" t="s">
        <v>437</v>
      </c>
      <c r="J133" s="180">
        <v>50</v>
      </c>
      <c r="K133" s="224"/>
    </row>
    <row r="134" spans="2:11" customFormat="1" ht="15" customHeight="1" x14ac:dyDescent="0.2">
      <c r="B134" s="221"/>
      <c r="C134" s="180" t="s">
        <v>454</v>
      </c>
      <c r="D134" s="180"/>
      <c r="E134" s="180"/>
      <c r="F134" s="201" t="s">
        <v>441</v>
      </c>
      <c r="G134" s="180"/>
      <c r="H134" s="180" t="s">
        <v>475</v>
      </c>
      <c r="I134" s="180" t="s">
        <v>437</v>
      </c>
      <c r="J134" s="180">
        <v>50</v>
      </c>
      <c r="K134" s="224"/>
    </row>
    <row r="135" spans="2:11" customFormat="1" ht="15" customHeight="1" x14ac:dyDescent="0.2">
      <c r="B135" s="221"/>
      <c r="C135" s="180" t="s">
        <v>460</v>
      </c>
      <c r="D135" s="180"/>
      <c r="E135" s="180"/>
      <c r="F135" s="201" t="s">
        <v>441</v>
      </c>
      <c r="G135" s="180"/>
      <c r="H135" s="180" t="s">
        <v>475</v>
      </c>
      <c r="I135" s="180" t="s">
        <v>437</v>
      </c>
      <c r="J135" s="180">
        <v>50</v>
      </c>
      <c r="K135" s="224"/>
    </row>
    <row r="136" spans="2:11" customFormat="1" ht="15" customHeight="1" x14ac:dyDescent="0.2">
      <c r="B136" s="221"/>
      <c r="C136" s="180" t="s">
        <v>462</v>
      </c>
      <c r="D136" s="180"/>
      <c r="E136" s="180"/>
      <c r="F136" s="201" t="s">
        <v>441</v>
      </c>
      <c r="G136" s="180"/>
      <c r="H136" s="180" t="s">
        <v>475</v>
      </c>
      <c r="I136" s="180" t="s">
        <v>437</v>
      </c>
      <c r="J136" s="180">
        <v>50</v>
      </c>
      <c r="K136" s="224"/>
    </row>
    <row r="137" spans="2:11" customFormat="1" ht="15" customHeight="1" x14ac:dyDescent="0.2">
      <c r="B137" s="221"/>
      <c r="C137" s="180" t="s">
        <v>463</v>
      </c>
      <c r="D137" s="180"/>
      <c r="E137" s="180"/>
      <c r="F137" s="201" t="s">
        <v>441</v>
      </c>
      <c r="G137" s="180"/>
      <c r="H137" s="180" t="s">
        <v>488</v>
      </c>
      <c r="I137" s="180" t="s">
        <v>437</v>
      </c>
      <c r="J137" s="180">
        <v>255</v>
      </c>
      <c r="K137" s="224"/>
    </row>
    <row r="138" spans="2:11" customFormat="1" ht="15" customHeight="1" x14ac:dyDescent="0.2">
      <c r="B138" s="221"/>
      <c r="C138" s="180" t="s">
        <v>465</v>
      </c>
      <c r="D138" s="180"/>
      <c r="E138" s="180"/>
      <c r="F138" s="201" t="s">
        <v>435</v>
      </c>
      <c r="G138" s="180"/>
      <c r="H138" s="180" t="s">
        <v>489</v>
      </c>
      <c r="I138" s="180" t="s">
        <v>467</v>
      </c>
      <c r="J138" s="180"/>
      <c r="K138" s="224"/>
    </row>
    <row r="139" spans="2:11" customFormat="1" ht="15" customHeight="1" x14ac:dyDescent="0.2">
      <c r="B139" s="221"/>
      <c r="C139" s="180" t="s">
        <v>468</v>
      </c>
      <c r="D139" s="180"/>
      <c r="E139" s="180"/>
      <c r="F139" s="201" t="s">
        <v>435</v>
      </c>
      <c r="G139" s="180"/>
      <c r="H139" s="180" t="s">
        <v>490</v>
      </c>
      <c r="I139" s="180" t="s">
        <v>470</v>
      </c>
      <c r="J139" s="180"/>
      <c r="K139" s="224"/>
    </row>
    <row r="140" spans="2:11" customFormat="1" ht="15" customHeight="1" x14ac:dyDescent="0.2">
      <c r="B140" s="221"/>
      <c r="C140" s="180" t="s">
        <v>471</v>
      </c>
      <c r="D140" s="180"/>
      <c r="E140" s="180"/>
      <c r="F140" s="201" t="s">
        <v>435</v>
      </c>
      <c r="G140" s="180"/>
      <c r="H140" s="180" t="s">
        <v>471</v>
      </c>
      <c r="I140" s="180" t="s">
        <v>470</v>
      </c>
      <c r="J140" s="180"/>
      <c r="K140" s="224"/>
    </row>
    <row r="141" spans="2:11" customFormat="1" ht="15" customHeight="1" x14ac:dyDescent="0.2">
      <c r="B141" s="221"/>
      <c r="C141" s="180" t="s">
        <v>35</v>
      </c>
      <c r="D141" s="180"/>
      <c r="E141" s="180"/>
      <c r="F141" s="201" t="s">
        <v>435</v>
      </c>
      <c r="G141" s="180"/>
      <c r="H141" s="180" t="s">
        <v>491</v>
      </c>
      <c r="I141" s="180" t="s">
        <v>470</v>
      </c>
      <c r="J141" s="180"/>
      <c r="K141" s="224"/>
    </row>
    <row r="142" spans="2:11" customFormat="1" ht="15" customHeight="1" x14ac:dyDescent="0.2">
      <c r="B142" s="221"/>
      <c r="C142" s="180" t="s">
        <v>492</v>
      </c>
      <c r="D142" s="180"/>
      <c r="E142" s="180"/>
      <c r="F142" s="201" t="s">
        <v>435</v>
      </c>
      <c r="G142" s="180"/>
      <c r="H142" s="180" t="s">
        <v>493</v>
      </c>
      <c r="I142" s="180" t="s">
        <v>470</v>
      </c>
      <c r="J142" s="180"/>
      <c r="K142" s="224"/>
    </row>
    <row r="143" spans="2:11" customFormat="1" ht="15" customHeight="1" x14ac:dyDescent="0.2">
      <c r="B143" s="225"/>
      <c r="C143" s="226"/>
      <c r="D143" s="226"/>
      <c r="E143" s="226"/>
      <c r="F143" s="226"/>
      <c r="G143" s="226"/>
      <c r="H143" s="226"/>
      <c r="I143" s="226"/>
      <c r="J143" s="226"/>
      <c r="K143" s="227"/>
    </row>
    <row r="144" spans="2:11" customFormat="1" ht="18.75" customHeight="1" x14ac:dyDescent="0.2">
      <c r="B144" s="212"/>
      <c r="C144" s="212"/>
      <c r="D144" s="212"/>
      <c r="E144" s="212"/>
      <c r="F144" s="213"/>
      <c r="G144" s="212"/>
      <c r="H144" s="212"/>
      <c r="I144" s="212"/>
      <c r="J144" s="212"/>
      <c r="K144" s="212"/>
    </row>
    <row r="145" spans="2:11" customFormat="1" ht="18.75" customHeight="1" x14ac:dyDescent="0.2"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</row>
    <row r="146" spans="2:11" customFormat="1" ht="7.5" customHeight="1" x14ac:dyDescent="0.2">
      <c r="B146" s="188"/>
      <c r="C146" s="189"/>
      <c r="D146" s="189"/>
      <c r="E146" s="189"/>
      <c r="F146" s="189"/>
      <c r="G146" s="189"/>
      <c r="H146" s="189"/>
      <c r="I146" s="189"/>
      <c r="J146" s="189"/>
      <c r="K146" s="190"/>
    </row>
    <row r="147" spans="2:11" customFormat="1" ht="45" customHeight="1" x14ac:dyDescent="0.2">
      <c r="B147" s="191"/>
      <c r="C147" s="282" t="s">
        <v>494</v>
      </c>
      <c r="D147" s="282"/>
      <c r="E147" s="282"/>
      <c r="F147" s="282"/>
      <c r="G147" s="282"/>
      <c r="H147" s="282"/>
      <c r="I147" s="282"/>
      <c r="J147" s="282"/>
      <c r="K147" s="192"/>
    </row>
    <row r="148" spans="2:11" customFormat="1" ht="17.25" customHeight="1" x14ac:dyDescent="0.2">
      <c r="B148" s="191"/>
      <c r="C148" s="193" t="s">
        <v>429</v>
      </c>
      <c r="D148" s="193"/>
      <c r="E148" s="193"/>
      <c r="F148" s="193" t="s">
        <v>430</v>
      </c>
      <c r="G148" s="194"/>
      <c r="H148" s="193" t="s">
        <v>51</v>
      </c>
      <c r="I148" s="193" t="s">
        <v>54</v>
      </c>
      <c r="J148" s="193" t="s">
        <v>431</v>
      </c>
      <c r="K148" s="192"/>
    </row>
    <row r="149" spans="2:11" customFormat="1" ht="17.25" customHeight="1" x14ac:dyDescent="0.2">
      <c r="B149" s="191"/>
      <c r="C149" s="195" t="s">
        <v>432</v>
      </c>
      <c r="D149" s="195"/>
      <c r="E149" s="195"/>
      <c r="F149" s="196" t="s">
        <v>433</v>
      </c>
      <c r="G149" s="197"/>
      <c r="H149" s="195"/>
      <c r="I149" s="195"/>
      <c r="J149" s="195" t="s">
        <v>434</v>
      </c>
      <c r="K149" s="192"/>
    </row>
    <row r="150" spans="2:11" customFormat="1" ht="5.25" customHeight="1" x14ac:dyDescent="0.2">
      <c r="B150" s="203"/>
      <c r="C150" s="198"/>
      <c r="D150" s="198"/>
      <c r="E150" s="198"/>
      <c r="F150" s="198"/>
      <c r="G150" s="199"/>
      <c r="H150" s="198"/>
      <c r="I150" s="198"/>
      <c r="J150" s="198"/>
      <c r="K150" s="224"/>
    </row>
    <row r="151" spans="2:11" customFormat="1" ht="15" customHeight="1" x14ac:dyDescent="0.2">
      <c r="B151" s="203"/>
      <c r="C151" s="228" t="s">
        <v>438</v>
      </c>
      <c r="D151" s="180"/>
      <c r="E151" s="180"/>
      <c r="F151" s="229" t="s">
        <v>435</v>
      </c>
      <c r="G151" s="180"/>
      <c r="H151" s="228" t="s">
        <v>475</v>
      </c>
      <c r="I151" s="228" t="s">
        <v>437</v>
      </c>
      <c r="J151" s="228">
        <v>120</v>
      </c>
      <c r="K151" s="224"/>
    </row>
    <row r="152" spans="2:11" customFormat="1" ht="15" customHeight="1" x14ac:dyDescent="0.2">
      <c r="B152" s="203"/>
      <c r="C152" s="228" t="s">
        <v>484</v>
      </c>
      <c r="D152" s="180"/>
      <c r="E152" s="180"/>
      <c r="F152" s="229" t="s">
        <v>435</v>
      </c>
      <c r="G152" s="180"/>
      <c r="H152" s="228" t="s">
        <v>495</v>
      </c>
      <c r="I152" s="228" t="s">
        <v>437</v>
      </c>
      <c r="J152" s="228" t="s">
        <v>486</v>
      </c>
      <c r="K152" s="224"/>
    </row>
    <row r="153" spans="2:11" customFormat="1" ht="15" customHeight="1" x14ac:dyDescent="0.2">
      <c r="B153" s="203"/>
      <c r="C153" s="228" t="s">
        <v>383</v>
      </c>
      <c r="D153" s="180"/>
      <c r="E153" s="180"/>
      <c r="F153" s="229" t="s">
        <v>435</v>
      </c>
      <c r="G153" s="180"/>
      <c r="H153" s="228" t="s">
        <v>496</v>
      </c>
      <c r="I153" s="228" t="s">
        <v>437</v>
      </c>
      <c r="J153" s="228" t="s">
        <v>486</v>
      </c>
      <c r="K153" s="224"/>
    </row>
    <row r="154" spans="2:11" customFormat="1" ht="15" customHeight="1" x14ac:dyDescent="0.2">
      <c r="B154" s="203"/>
      <c r="C154" s="228" t="s">
        <v>440</v>
      </c>
      <c r="D154" s="180"/>
      <c r="E154" s="180"/>
      <c r="F154" s="229" t="s">
        <v>441</v>
      </c>
      <c r="G154" s="180"/>
      <c r="H154" s="228" t="s">
        <v>475</v>
      </c>
      <c r="I154" s="228" t="s">
        <v>437</v>
      </c>
      <c r="J154" s="228">
        <v>50</v>
      </c>
      <c r="K154" s="224"/>
    </row>
    <row r="155" spans="2:11" customFormat="1" ht="15" customHeight="1" x14ac:dyDescent="0.2">
      <c r="B155" s="203"/>
      <c r="C155" s="228" t="s">
        <v>443</v>
      </c>
      <c r="D155" s="180"/>
      <c r="E155" s="180"/>
      <c r="F155" s="229" t="s">
        <v>435</v>
      </c>
      <c r="G155" s="180"/>
      <c r="H155" s="228" t="s">
        <v>475</v>
      </c>
      <c r="I155" s="228" t="s">
        <v>445</v>
      </c>
      <c r="J155" s="228"/>
      <c r="K155" s="224"/>
    </row>
    <row r="156" spans="2:11" customFormat="1" ht="15" customHeight="1" x14ac:dyDescent="0.2">
      <c r="B156" s="203"/>
      <c r="C156" s="228" t="s">
        <v>454</v>
      </c>
      <c r="D156" s="180"/>
      <c r="E156" s="180"/>
      <c r="F156" s="229" t="s">
        <v>441</v>
      </c>
      <c r="G156" s="180"/>
      <c r="H156" s="228" t="s">
        <v>475</v>
      </c>
      <c r="I156" s="228" t="s">
        <v>437</v>
      </c>
      <c r="J156" s="228">
        <v>50</v>
      </c>
      <c r="K156" s="224"/>
    </row>
    <row r="157" spans="2:11" customFormat="1" ht="15" customHeight="1" x14ac:dyDescent="0.2">
      <c r="B157" s="203"/>
      <c r="C157" s="228" t="s">
        <v>462</v>
      </c>
      <c r="D157" s="180"/>
      <c r="E157" s="180"/>
      <c r="F157" s="229" t="s">
        <v>441</v>
      </c>
      <c r="G157" s="180"/>
      <c r="H157" s="228" t="s">
        <v>475</v>
      </c>
      <c r="I157" s="228" t="s">
        <v>437</v>
      </c>
      <c r="J157" s="228">
        <v>50</v>
      </c>
      <c r="K157" s="224"/>
    </row>
    <row r="158" spans="2:11" customFormat="1" ht="15" customHeight="1" x14ac:dyDescent="0.2">
      <c r="B158" s="203"/>
      <c r="C158" s="228" t="s">
        <v>460</v>
      </c>
      <c r="D158" s="180"/>
      <c r="E158" s="180"/>
      <c r="F158" s="229" t="s">
        <v>441</v>
      </c>
      <c r="G158" s="180"/>
      <c r="H158" s="228" t="s">
        <v>475</v>
      </c>
      <c r="I158" s="228" t="s">
        <v>437</v>
      </c>
      <c r="J158" s="228">
        <v>50</v>
      </c>
      <c r="K158" s="224"/>
    </row>
    <row r="159" spans="2:11" customFormat="1" ht="15" customHeight="1" x14ac:dyDescent="0.2">
      <c r="B159" s="203"/>
      <c r="C159" s="228" t="s">
        <v>87</v>
      </c>
      <c r="D159" s="180"/>
      <c r="E159" s="180"/>
      <c r="F159" s="229" t="s">
        <v>435</v>
      </c>
      <c r="G159" s="180"/>
      <c r="H159" s="228" t="s">
        <v>497</v>
      </c>
      <c r="I159" s="228" t="s">
        <v>437</v>
      </c>
      <c r="J159" s="228" t="s">
        <v>498</v>
      </c>
      <c r="K159" s="224"/>
    </row>
    <row r="160" spans="2:11" customFormat="1" ht="15" customHeight="1" x14ac:dyDescent="0.2">
      <c r="B160" s="203"/>
      <c r="C160" s="228" t="s">
        <v>499</v>
      </c>
      <c r="D160" s="180"/>
      <c r="E160" s="180"/>
      <c r="F160" s="229" t="s">
        <v>435</v>
      </c>
      <c r="G160" s="180"/>
      <c r="H160" s="228" t="s">
        <v>500</v>
      </c>
      <c r="I160" s="228" t="s">
        <v>470</v>
      </c>
      <c r="J160" s="228"/>
      <c r="K160" s="224"/>
    </row>
    <row r="161" spans="2:11" customFormat="1" ht="15" customHeight="1" x14ac:dyDescent="0.2">
      <c r="B161" s="230"/>
      <c r="C161" s="210"/>
      <c r="D161" s="210"/>
      <c r="E161" s="210"/>
      <c r="F161" s="210"/>
      <c r="G161" s="210"/>
      <c r="H161" s="210"/>
      <c r="I161" s="210"/>
      <c r="J161" s="210"/>
      <c r="K161" s="231"/>
    </row>
    <row r="162" spans="2:11" customFormat="1" ht="18.75" customHeight="1" x14ac:dyDescent="0.2">
      <c r="B162" s="212"/>
      <c r="C162" s="222"/>
      <c r="D162" s="222"/>
      <c r="E162" s="222"/>
      <c r="F162" s="232"/>
      <c r="G162" s="222"/>
      <c r="H162" s="222"/>
      <c r="I162" s="222"/>
      <c r="J162" s="222"/>
      <c r="K162" s="212"/>
    </row>
    <row r="163" spans="2:11" customFormat="1" ht="18.75" customHeight="1" x14ac:dyDescent="0.2"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</row>
    <row r="164" spans="2:11" customFormat="1" ht="7.5" customHeight="1" x14ac:dyDescent="0.2">
      <c r="B164" s="169"/>
      <c r="C164" s="170"/>
      <c r="D164" s="170"/>
      <c r="E164" s="170"/>
      <c r="F164" s="170"/>
      <c r="G164" s="170"/>
      <c r="H164" s="170"/>
      <c r="I164" s="170"/>
      <c r="J164" s="170"/>
      <c r="K164" s="171"/>
    </row>
    <row r="165" spans="2:11" customFormat="1" ht="45" customHeight="1" x14ac:dyDescent="0.2">
      <c r="B165" s="172"/>
      <c r="C165" s="283" t="s">
        <v>501</v>
      </c>
      <c r="D165" s="283"/>
      <c r="E165" s="283"/>
      <c r="F165" s="283"/>
      <c r="G165" s="283"/>
      <c r="H165" s="283"/>
      <c r="I165" s="283"/>
      <c r="J165" s="283"/>
      <c r="K165" s="173"/>
    </row>
    <row r="166" spans="2:11" customFormat="1" ht="17.25" customHeight="1" x14ac:dyDescent="0.2">
      <c r="B166" s="172"/>
      <c r="C166" s="193" t="s">
        <v>429</v>
      </c>
      <c r="D166" s="193"/>
      <c r="E166" s="193"/>
      <c r="F166" s="193" t="s">
        <v>430</v>
      </c>
      <c r="G166" s="233"/>
      <c r="H166" s="234" t="s">
        <v>51</v>
      </c>
      <c r="I166" s="234" t="s">
        <v>54</v>
      </c>
      <c r="J166" s="193" t="s">
        <v>431</v>
      </c>
      <c r="K166" s="173"/>
    </row>
    <row r="167" spans="2:11" customFormat="1" ht="17.25" customHeight="1" x14ac:dyDescent="0.2">
      <c r="B167" s="174"/>
      <c r="C167" s="195" t="s">
        <v>432</v>
      </c>
      <c r="D167" s="195"/>
      <c r="E167" s="195"/>
      <c r="F167" s="196" t="s">
        <v>433</v>
      </c>
      <c r="G167" s="235"/>
      <c r="H167" s="236"/>
      <c r="I167" s="236"/>
      <c r="J167" s="195" t="s">
        <v>434</v>
      </c>
      <c r="K167" s="175"/>
    </row>
    <row r="168" spans="2:11" customFormat="1" ht="5.25" customHeight="1" x14ac:dyDescent="0.2">
      <c r="B168" s="203"/>
      <c r="C168" s="198"/>
      <c r="D168" s="198"/>
      <c r="E168" s="198"/>
      <c r="F168" s="198"/>
      <c r="G168" s="199"/>
      <c r="H168" s="198"/>
      <c r="I168" s="198"/>
      <c r="J168" s="198"/>
      <c r="K168" s="224"/>
    </row>
    <row r="169" spans="2:11" customFormat="1" ht="15" customHeight="1" x14ac:dyDescent="0.2">
      <c r="B169" s="203"/>
      <c r="C169" s="180" t="s">
        <v>438</v>
      </c>
      <c r="D169" s="180"/>
      <c r="E169" s="180"/>
      <c r="F169" s="201" t="s">
        <v>435</v>
      </c>
      <c r="G169" s="180"/>
      <c r="H169" s="180" t="s">
        <v>475</v>
      </c>
      <c r="I169" s="180" t="s">
        <v>437</v>
      </c>
      <c r="J169" s="180">
        <v>120</v>
      </c>
      <c r="K169" s="224"/>
    </row>
    <row r="170" spans="2:11" customFormat="1" ht="15" customHeight="1" x14ac:dyDescent="0.2">
      <c r="B170" s="203"/>
      <c r="C170" s="180" t="s">
        <v>484</v>
      </c>
      <c r="D170" s="180"/>
      <c r="E170" s="180"/>
      <c r="F170" s="201" t="s">
        <v>435</v>
      </c>
      <c r="G170" s="180"/>
      <c r="H170" s="180" t="s">
        <v>485</v>
      </c>
      <c r="I170" s="180" t="s">
        <v>437</v>
      </c>
      <c r="J170" s="180" t="s">
        <v>486</v>
      </c>
      <c r="K170" s="224"/>
    </row>
    <row r="171" spans="2:11" customFormat="1" ht="15" customHeight="1" x14ac:dyDescent="0.2">
      <c r="B171" s="203"/>
      <c r="C171" s="180" t="s">
        <v>383</v>
      </c>
      <c r="D171" s="180"/>
      <c r="E171" s="180"/>
      <c r="F171" s="201" t="s">
        <v>435</v>
      </c>
      <c r="G171" s="180"/>
      <c r="H171" s="180" t="s">
        <v>502</v>
      </c>
      <c r="I171" s="180" t="s">
        <v>437</v>
      </c>
      <c r="J171" s="180" t="s">
        <v>486</v>
      </c>
      <c r="K171" s="224"/>
    </row>
    <row r="172" spans="2:11" customFormat="1" ht="15" customHeight="1" x14ac:dyDescent="0.2">
      <c r="B172" s="203"/>
      <c r="C172" s="180" t="s">
        <v>440</v>
      </c>
      <c r="D172" s="180"/>
      <c r="E172" s="180"/>
      <c r="F172" s="201" t="s">
        <v>441</v>
      </c>
      <c r="G172" s="180"/>
      <c r="H172" s="180" t="s">
        <v>502</v>
      </c>
      <c r="I172" s="180" t="s">
        <v>437</v>
      </c>
      <c r="J172" s="180">
        <v>50</v>
      </c>
      <c r="K172" s="224"/>
    </row>
    <row r="173" spans="2:11" customFormat="1" ht="15" customHeight="1" x14ac:dyDescent="0.2">
      <c r="B173" s="203"/>
      <c r="C173" s="180" t="s">
        <v>443</v>
      </c>
      <c r="D173" s="180"/>
      <c r="E173" s="180"/>
      <c r="F173" s="201" t="s">
        <v>435</v>
      </c>
      <c r="G173" s="180"/>
      <c r="H173" s="180" t="s">
        <v>502</v>
      </c>
      <c r="I173" s="180" t="s">
        <v>445</v>
      </c>
      <c r="J173" s="180"/>
      <c r="K173" s="224"/>
    </row>
    <row r="174" spans="2:11" customFormat="1" ht="15" customHeight="1" x14ac:dyDescent="0.2">
      <c r="B174" s="203"/>
      <c r="C174" s="180" t="s">
        <v>454</v>
      </c>
      <c r="D174" s="180"/>
      <c r="E174" s="180"/>
      <c r="F174" s="201" t="s">
        <v>441</v>
      </c>
      <c r="G174" s="180"/>
      <c r="H174" s="180" t="s">
        <v>502</v>
      </c>
      <c r="I174" s="180" t="s">
        <v>437</v>
      </c>
      <c r="J174" s="180">
        <v>50</v>
      </c>
      <c r="K174" s="224"/>
    </row>
    <row r="175" spans="2:11" customFormat="1" ht="15" customHeight="1" x14ac:dyDescent="0.2">
      <c r="B175" s="203"/>
      <c r="C175" s="180" t="s">
        <v>462</v>
      </c>
      <c r="D175" s="180"/>
      <c r="E175" s="180"/>
      <c r="F175" s="201" t="s">
        <v>441</v>
      </c>
      <c r="G175" s="180"/>
      <c r="H175" s="180" t="s">
        <v>502</v>
      </c>
      <c r="I175" s="180" t="s">
        <v>437</v>
      </c>
      <c r="J175" s="180">
        <v>50</v>
      </c>
      <c r="K175" s="224"/>
    </row>
    <row r="176" spans="2:11" customFormat="1" ht="15" customHeight="1" x14ac:dyDescent="0.2">
      <c r="B176" s="203"/>
      <c r="C176" s="180" t="s">
        <v>460</v>
      </c>
      <c r="D176" s="180"/>
      <c r="E176" s="180"/>
      <c r="F176" s="201" t="s">
        <v>441</v>
      </c>
      <c r="G176" s="180"/>
      <c r="H176" s="180" t="s">
        <v>502</v>
      </c>
      <c r="I176" s="180" t="s">
        <v>437</v>
      </c>
      <c r="J176" s="180">
        <v>50</v>
      </c>
      <c r="K176" s="224"/>
    </row>
    <row r="177" spans="2:11" customFormat="1" ht="15" customHeight="1" x14ac:dyDescent="0.2">
      <c r="B177" s="203"/>
      <c r="C177" s="180" t="s">
        <v>102</v>
      </c>
      <c r="D177" s="180"/>
      <c r="E177" s="180"/>
      <c r="F177" s="201" t="s">
        <v>435</v>
      </c>
      <c r="G177" s="180"/>
      <c r="H177" s="180" t="s">
        <v>503</v>
      </c>
      <c r="I177" s="180" t="s">
        <v>504</v>
      </c>
      <c r="J177" s="180"/>
      <c r="K177" s="224"/>
    </row>
    <row r="178" spans="2:11" customFormat="1" ht="15" customHeight="1" x14ac:dyDescent="0.2">
      <c r="B178" s="203"/>
      <c r="C178" s="180" t="s">
        <v>54</v>
      </c>
      <c r="D178" s="180"/>
      <c r="E178" s="180"/>
      <c r="F178" s="201" t="s">
        <v>435</v>
      </c>
      <c r="G178" s="180"/>
      <c r="H178" s="180" t="s">
        <v>505</v>
      </c>
      <c r="I178" s="180" t="s">
        <v>506</v>
      </c>
      <c r="J178" s="180">
        <v>1</v>
      </c>
      <c r="K178" s="224"/>
    </row>
    <row r="179" spans="2:11" customFormat="1" ht="15" customHeight="1" x14ac:dyDescent="0.2">
      <c r="B179" s="203"/>
      <c r="C179" s="180" t="s">
        <v>50</v>
      </c>
      <c r="D179" s="180"/>
      <c r="E179" s="180"/>
      <c r="F179" s="201" t="s">
        <v>435</v>
      </c>
      <c r="G179" s="180"/>
      <c r="H179" s="180" t="s">
        <v>507</v>
      </c>
      <c r="I179" s="180" t="s">
        <v>437</v>
      </c>
      <c r="J179" s="180">
        <v>20</v>
      </c>
      <c r="K179" s="224"/>
    </row>
    <row r="180" spans="2:11" customFormat="1" ht="15" customHeight="1" x14ac:dyDescent="0.2">
      <c r="B180" s="203"/>
      <c r="C180" s="180" t="s">
        <v>51</v>
      </c>
      <c r="D180" s="180"/>
      <c r="E180" s="180"/>
      <c r="F180" s="201" t="s">
        <v>435</v>
      </c>
      <c r="G180" s="180"/>
      <c r="H180" s="180" t="s">
        <v>508</v>
      </c>
      <c r="I180" s="180" t="s">
        <v>437</v>
      </c>
      <c r="J180" s="180">
        <v>255</v>
      </c>
      <c r="K180" s="224"/>
    </row>
    <row r="181" spans="2:11" customFormat="1" ht="15" customHeight="1" x14ac:dyDescent="0.2">
      <c r="B181" s="203"/>
      <c r="C181" s="180" t="s">
        <v>103</v>
      </c>
      <c r="D181" s="180"/>
      <c r="E181" s="180"/>
      <c r="F181" s="201" t="s">
        <v>435</v>
      </c>
      <c r="G181" s="180"/>
      <c r="H181" s="180" t="s">
        <v>399</v>
      </c>
      <c r="I181" s="180" t="s">
        <v>437</v>
      </c>
      <c r="J181" s="180">
        <v>10</v>
      </c>
      <c r="K181" s="224"/>
    </row>
    <row r="182" spans="2:11" customFormat="1" ht="15" customHeight="1" x14ac:dyDescent="0.2">
      <c r="B182" s="203"/>
      <c r="C182" s="180" t="s">
        <v>104</v>
      </c>
      <c r="D182" s="180"/>
      <c r="E182" s="180"/>
      <c r="F182" s="201" t="s">
        <v>435</v>
      </c>
      <c r="G182" s="180"/>
      <c r="H182" s="180" t="s">
        <v>509</v>
      </c>
      <c r="I182" s="180" t="s">
        <v>470</v>
      </c>
      <c r="J182" s="180"/>
      <c r="K182" s="224"/>
    </row>
    <row r="183" spans="2:11" customFormat="1" ht="15" customHeight="1" x14ac:dyDescent="0.2">
      <c r="B183" s="203"/>
      <c r="C183" s="180" t="s">
        <v>510</v>
      </c>
      <c r="D183" s="180"/>
      <c r="E183" s="180"/>
      <c r="F183" s="201" t="s">
        <v>435</v>
      </c>
      <c r="G183" s="180"/>
      <c r="H183" s="180" t="s">
        <v>511</v>
      </c>
      <c r="I183" s="180" t="s">
        <v>470</v>
      </c>
      <c r="J183" s="180"/>
      <c r="K183" s="224"/>
    </row>
    <row r="184" spans="2:11" customFormat="1" ht="15" customHeight="1" x14ac:dyDescent="0.2">
      <c r="B184" s="203"/>
      <c r="C184" s="180" t="s">
        <v>499</v>
      </c>
      <c r="D184" s="180"/>
      <c r="E184" s="180"/>
      <c r="F184" s="201" t="s">
        <v>435</v>
      </c>
      <c r="G184" s="180"/>
      <c r="H184" s="180" t="s">
        <v>512</v>
      </c>
      <c r="I184" s="180" t="s">
        <v>470</v>
      </c>
      <c r="J184" s="180"/>
      <c r="K184" s="224"/>
    </row>
    <row r="185" spans="2:11" customFormat="1" ht="15" customHeight="1" x14ac:dyDescent="0.2">
      <c r="B185" s="203"/>
      <c r="C185" s="180" t="s">
        <v>106</v>
      </c>
      <c r="D185" s="180"/>
      <c r="E185" s="180"/>
      <c r="F185" s="201" t="s">
        <v>441</v>
      </c>
      <c r="G185" s="180"/>
      <c r="H185" s="180" t="s">
        <v>513</v>
      </c>
      <c r="I185" s="180" t="s">
        <v>437</v>
      </c>
      <c r="J185" s="180">
        <v>50</v>
      </c>
      <c r="K185" s="224"/>
    </row>
    <row r="186" spans="2:11" customFormat="1" ht="15" customHeight="1" x14ac:dyDescent="0.2">
      <c r="B186" s="203"/>
      <c r="C186" s="180" t="s">
        <v>514</v>
      </c>
      <c r="D186" s="180"/>
      <c r="E186" s="180"/>
      <c r="F186" s="201" t="s">
        <v>441</v>
      </c>
      <c r="G186" s="180"/>
      <c r="H186" s="180" t="s">
        <v>515</v>
      </c>
      <c r="I186" s="180" t="s">
        <v>516</v>
      </c>
      <c r="J186" s="180"/>
      <c r="K186" s="224"/>
    </row>
    <row r="187" spans="2:11" customFormat="1" ht="15" customHeight="1" x14ac:dyDescent="0.2">
      <c r="B187" s="203"/>
      <c r="C187" s="180" t="s">
        <v>517</v>
      </c>
      <c r="D187" s="180"/>
      <c r="E187" s="180"/>
      <c r="F187" s="201" t="s">
        <v>441</v>
      </c>
      <c r="G187" s="180"/>
      <c r="H187" s="180" t="s">
        <v>518</v>
      </c>
      <c r="I187" s="180" t="s">
        <v>516</v>
      </c>
      <c r="J187" s="180"/>
      <c r="K187" s="224"/>
    </row>
    <row r="188" spans="2:11" customFormat="1" ht="15" customHeight="1" x14ac:dyDescent="0.2">
      <c r="B188" s="203"/>
      <c r="C188" s="180" t="s">
        <v>519</v>
      </c>
      <c r="D188" s="180"/>
      <c r="E188" s="180"/>
      <c r="F188" s="201" t="s">
        <v>441</v>
      </c>
      <c r="G188" s="180"/>
      <c r="H188" s="180" t="s">
        <v>520</v>
      </c>
      <c r="I188" s="180" t="s">
        <v>516</v>
      </c>
      <c r="J188" s="180"/>
      <c r="K188" s="224"/>
    </row>
    <row r="189" spans="2:11" customFormat="1" ht="15" customHeight="1" x14ac:dyDescent="0.2">
      <c r="B189" s="203"/>
      <c r="C189" s="237" t="s">
        <v>521</v>
      </c>
      <c r="D189" s="180"/>
      <c r="E189" s="180"/>
      <c r="F189" s="201" t="s">
        <v>441</v>
      </c>
      <c r="G189" s="180"/>
      <c r="H189" s="180" t="s">
        <v>522</v>
      </c>
      <c r="I189" s="180" t="s">
        <v>523</v>
      </c>
      <c r="J189" s="238" t="s">
        <v>524</v>
      </c>
      <c r="K189" s="224"/>
    </row>
    <row r="190" spans="2:11" customFormat="1" ht="15" customHeight="1" x14ac:dyDescent="0.2">
      <c r="B190" s="203"/>
      <c r="C190" s="237" t="s">
        <v>39</v>
      </c>
      <c r="D190" s="180"/>
      <c r="E190" s="180"/>
      <c r="F190" s="201" t="s">
        <v>435</v>
      </c>
      <c r="G190" s="180"/>
      <c r="H190" s="177" t="s">
        <v>525</v>
      </c>
      <c r="I190" s="180" t="s">
        <v>526</v>
      </c>
      <c r="J190" s="180"/>
      <c r="K190" s="224"/>
    </row>
    <row r="191" spans="2:11" customFormat="1" ht="15" customHeight="1" x14ac:dyDescent="0.2">
      <c r="B191" s="203"/>
      <c r="C191" s="237" t="s">
        <v>527</v>
      </c>
      <c r="D191" s="180"/>
      <c r="E191" s="180"/>
      <c r="F191" s="201" t="s">
        <v>435</v>
      </c>
      <c r="G191" s="180"/>
      <c r="H191" s="180" t="s">
        <v>528</v>
      </c>
      <c r="I191" s="180" t="s">
        <v>470</v>
      </c>
      <c r="J191" s="180"/>
      <c r="K191" s="224"/>
    </row>
    <row r="192" spans="2:11" customFormat="1" ht="15" customHeight="1" x14ac:dyDescent="0.2">
      <c r="B192" s="203"/>
      <c r="C192" s="237" t="s">
        <v>529</v>
      </c>
      <c r="D192" s="180"/>
      <c r="E192" s="180"/>
      <c r="F192" s="201" t="s">
        <v>435</v>
      </c>
      <c r="G192" s="180"/>
      <c r="H192" s="180" t="s">
        <v>530</v>
      </c>
      <c r="I192" s="180" t="s">
        <v>470</v>
      </c>
      <c r="J192" s="180"/>
      <c r="K192" s="224"/>
    </row>
    <row r="193" spans="2:11" customFormat="1" ht="15" customHeight="1" x14ac:dyDescent="0.2">
      <c r="B193" s="203"/>
      <c r="C193" s="237" t="s">
        <v>531</v>
      </c>
      <c r="D193" s="180"/>
      <c r="E193" s="180"/>
      <c r="F193" s="201" t="s">
        <v>441</v>
      </c>
      <c r="G193" s="180"/>
      <c r="H193" s="180" t="s">
        <v>532</v>
      </c>
      <c r="I193" s="180" t="s">
        <v>470</v>
      </c>
      <c r="J193" s="180"/>
      <c r="K193" s="224"/>
    </row>
    <row r="194" spans="2:11" customFormat="1" ht="15" customHeight="1" x14ac:dyDescent="0.2">
      <c r="B194" s="230"/>
      <c r="C194" s="239"/>
      <c r="D194" s="210"/>
      <c r="E194" s="210"/>
      <c r="F194" s="210"/>
      <c r="G194" s="210"/>
      <c r="H194" s="210"/>
      <c r="I194" s="210"/>
      <c r="J194" s="210"/>
      <c r="K194" s="231"/>
    </row>
    <row r="195" spans="2:11" customFormat="1" ht="18.75" customHeight="1" x14ac:dyDescent="0.2">
      <c r="B195" s="212"/>
      <c r="C195" s="222"/>
      <c r="D195" s="222"/>
      <c r="E195" s="222"/>
      <c r="F195" s="232"/>
      <c r="G195" s="222"/>
      <c r="H195" s="222"/>
      <c r="I195" s="222"/>
      <c r="J195" s="222"/>
      <c r="K195" s="212"/>
    </row>
    <row r="196" spans="2:11" customFormat="1" ht="18.75" customHeight="1" x14ac:dyDescent="0.2">
      <c r="B196" s="212"/>
      <c r="C196" s="222"/>
      <c r="D196" s="222"/>
      <c r="E196" s="222"/>
      <c r="F196" s="232"/>
      <c r="G196" s="222"/>
      <c r="H196" s="222"/>
      <c r="I196" s="222"/>
      <c r="J196" s="222"/>
      <c r="K196" s="212"/>
    </row>
    <row r="197" spans="2:11" customFormat="1" ht="18.75" customHeight="1" x14ac:dyDescent="0.2"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</row>
    <row r="198" spans="2:11" customFormat="1" ht="13.5" x14ac:dyDescent="0.2">
      <c r="B198" s="169"/>
      <c r="C198" s="170"/>
      <c r="D198" s="170"/>
      <c r="E198" s="170"/>
      <c r="F198" s="170"/>
      <c r="G198" s="170"/>
      <c r="H198" s="170"/>
      <c r="I198" s="170"/>
      <c r="J198" s="170"/>
      <c r="K198" s="171"/>
    </row>
    <row r="199" spans="2:11" customFormat="1" ht="21" x14ac:dyDescent="0.2">
      <c r="B199" s="172"/>
      <c r="C199" s="283" t="s">
        <v>533</v>
      </c>
      <c r="D199" s="283"/>
      <c r="E199" s="283"/>
      <c r="F199" s="283"/>
      <c r="G199" s="283"/>
      <c r="H199" s="283"/>
      <c r="I199" s="283"/>
      <c r="J199" s="283"/>
      <c r="K199" s="173"/>
    </row>
    <row r="200" spans="2:11" customFormat="1" ht="25.5" customHeight="1" x14ac:dyDescent="0.3">
      <c r="B200" s="172"/>
      <c r="C200" s="240" t="s">
        <v>534</v>
      </c>
      <c r="D200" s="240"/>
      <c r="E200" s="240"/>
      <c r="F200" s="240" t="s">
        <v>535</v>
      </c>
      <c r="G200" s="241"/>
      <c r="H200" s="284" t="s">
        <v>536</v>
      </c>
      <c r="I200" s="284"/>
      <c r="J200" s="284"/>
      <c r="K200" s="173"/>
    </row>
    <row r="201" spans="2:11" customFormat="1" ht="5.25" customHeight="1" x14ac:dyDescent="0.2">
      <c r="B201" s="203"/>
      <c r="C201" s="198"/>
      <c r="D201" s="198"/>
      <c r="E201" s="198"/>
      <c r="F201" s="198"/>
      <c r="G201" s="222"/>
      <c r="H201" s="198"/>
      <c r="I201" s="198"/>
      <c r="J201" s="198"/>
      <c r="K201" s="224"/>
    </row>
    <row r="202" spans="2:11" customFormat="1" ht="15" customHeight="1" x14ac:dyDescent="0.2">
      <c r="B202" s="203"/>
      <c r="C202" s="180" t="s">
        <v>526</v>
      </c>
      <c r="D202" s="180"/>
      <c r="E202" s="180"/>
      <c r="F202" s="201" t="s">
        <v>40</v>
      </c>
      <c r="G202" s="180"/>
      <c r="H202" s="285" t="s">
        <v>537</v>
      </c>
      <c r="I202" s="285"/>
      <c r="J202" s="285"/>
      <c r="K202" s="224"/>
    </row>
    <row r="203" spans="2:11" customFormat="1" ht="15" customHeight="1" x14ac:dyDescent="0.2">
      <c r="B203" s="203"/>
      <c r="C203" s="180"/>
      <c r="D203" s="180"/>
      <c r="E203" s="180"/>
      <c r="F203" s="201" t="s">
        <v>41</v>
      </c>
      <c r="G203" s="180"/>
      <c r="H203" s="285" t="s">
        <v>538</v>
      </c>
      <c r="I203" s="285"/>
      <c r="J203" s="285"/>
      <c r="K203" s="224"/>
    </row>
    <row r="204" spans="2:11" customFormat="1" ht="15" customHeight="1" x14ac:dyDescent="0.2">
      <c r="B204" s="203"/>
      <c r="C204" s="180"/>
      <c r="D204" s="180"/>
      <c r="E204" s="180"/>
      <c r="F204" s="201" t="s">
        <v>44</v>
      </c>
      <c r="G204" s="180"/>
      <c r="H204" s="285" t="s">
        <v>539</v>
      </c>
      <c r="I204" s="285"/>
      <c r="J204" s="285"/>
      <c r="K204" s="224"/>
    </row>
    <row r="205" spans="2:11" customFormat="1" ht="15" customHeight="1" x14ac:dyDescent="0.2">
      <c r="B205" s="203"/>
      <c r="C205" s="180"/>
      <c r="D205" s="180"/>
      <c r="E205" s="180"/>
      <c r="F205" s="201" t="s">
        <v>42</v>
      </c>
      <c r="G205" s="180"/>
      <c r="H205" s="285" t="s">
        <v>540</v>
      </c>
      <c r="I205" s="285"/>
      <c r="J205" s="285"/>
      <c r="K205" s="224"/>
    </row>
    <row r="206" spans="2:11" customFormat="1" ht="15" customHeight="1" x14ac:dyDescent="0.2">
      <c r="B206" s="203"/>
      <c r="C206" s="180"/>
      <c r="D206" s="180"/>
      <c r="E206" s="180"/>
      <c r="F206" s="201" t="s">
        <v>43</v>
      </c>
      <c r="G206" s="180"/>
      <c r="H206" s="285" t="s">
        <v>541</v>
      </c>
      <c r="I206" s="285"/>
      <c r="J206" s="285"/>
      <c r="K206" s="224"/>
    </row>
    <row r="207" spans="2:11" customFormat="1" ht="15" customHeight="1" x14ac:dyDescent="0.2">
      <c r="B207" s="203"/>
      <c r="C207" s="180"/>
      <c r="D207" s="180"/>
      <c r="E207" s="180"/>
      <c r="F207" s="201"/>
      <c r="G207" s="180"/>
      <c r="H207" s="180"/>
      <c r="I207" s="180"/>
      <c r="J207" s="180"/>
      <c r="K207" s="224"/>
    </row>
    <row r="208" spans="2:11" customFormat="1" ht="15" customHeight="1" x14ac:dyDescent="0.2">
      <c r="B208" s="203"/>
      <c r="C208" s="180" t="s">
        <v>482</v>
      </c>
      <c r="D208" s="180"/>
      <c r="E208" s="180"/>
      <c r="F208" s="201" t="s">
        <v>76</v>
      </c>
      <c r="G208" s="180"/>
      <c r="H208" s="285" t="s">
        <v>542</v>
      </c>
      <c r="I208" s="285"/>
      <c r="J208" s="285"/>
      <c r="K208" s="224"/>
    </row>
    <row r="209" spans="2:11" customFormat="1" ht="15" customHeight="1" x14ac:dyDescent="0.2">
      <c r="B209" s="203"/>
      <c r="C209" s="180"/>
      <c r="D209" s="180"/>
      <c r="E209" s="180"/>
      <c r="F209" s="201" t="s">
        <v>377</v>
      </c>
      <c r="G209" s="180"/>
      <c r="H209" s="285" t="s">
        <v>378</v>
      </c>
      <c r="I209" s="285"/>
      <c r="J209" s="285"/>
      <c r="K209" s="224"/>
    </row>
    <row r="210" spans="2:11" customFormat="1" ht="15" customHeight="1" x14ac:dyDescent="0.2">
      <c r="B210" s="203"/>
      <c r="C210" s="180"/>
      <c r="D210" s="180"/>
      <c r="E210" s="180"/>
      <c r="F210" s="201" t="s">
        <v>375</v>
      </c>
      <c r="G210" s="180"/>
      <c r="H210" s="285" t="s">
        <v>543</v>
      </c>
      <c r="I210" s="285"/>
      <c r="J210" s="285"/>
      <c r="K210" s="224"/>
    </row>
    <row r="211" spans="2:11" customFormat="1" ht="15" customHeight="1" x14ac:dyDescent="0.2">
      <c r="B211" s="242"/>
      <c r="C211" s="180"/>
      <c r="D211" s="180"/>
      <c r="E211" s="180"/>
      <c r="F211" s="201" t="s">
        <v>379</v>
      </c>
      <c r="G211" s="237"/>
      <c r="H211" s="286" t="s">
        <v>380</v>
      </c>
      <c r="I211" s="286"/>
      <c r="J211" s="286"/>
      <c r="K211" s="243"/>
    </row>
    <row r="212" spans="2:11" customFormat="1" ht="15" customHeight="1" x14ac:dyDescent="0.2">
      <c r="B212" s="242"/>
      <c r="C212" s="180"/>
      <c r="D212" s="180"/>
      <c r="E212" s="180"/>
      <c r="F212" s="201" t="s">
        <v>381</v>
      </c>
      <c r="G212" s="237"/>
      <c r="H212" s="286" t="s">
        <v>544</v>
      </c>
      <c r="I212" s="286"/>
      <c r="J212" s="286"/>
      <c r="K212" s="243"/>
    </row>
    <row r="213" spans="2:11" customFormat="1" ht="15" customHeight="1" x14ac:dyDescent="0.2">
      <c r="B213" s="242"/>
      <c r="C213" s="180"/>
      <c r="D213" s="180"/>
      <c r="E213" s="180"/>
      <c r="F213" s="201"/>
      <c r="G213" s="237"/>
      <c r="H213" s="228"/>
      <c r="I213" s="228"/>
      <c r="J213" s="228"/>
      <c r="K213" s="243"/>
    </row>
    <row r="214" spans="2:11" customFormat="1" ht="15" customHeight="1" x14ac:dyDescent="0.2">
      <c r="B214" s="242"/>
      <c r="C214" s="180" t="s">
        <v>506</v>
      </c>
      <c r="D214" s="180"/>
      <c r="E214" s="180"/>
      <c r="F214" s="201">
        <v>1</v>
      </c>
      <c r="G214" s="237"/>
      <c r="H214" s="286" t="s">
        <v>545</v>
      </c>
      <c r="I214" s="286"/>
      <c r="J214" s="286"/>
      <c r="K214" s="243"/>
    </row>
    <row r="215" spans="2:11" customFormat="1" ht="15" customHeight="1" x14ac:dyDescent="0.2">
      <c r="B215" s="242"/>
      <c r="C215" s="180"/>
      <c r="D215" s="180"/>
      <c r="E215" s="180"/>
      <c r="F215" s="201">
        <v>2</v>
      </c>
      <c r="G215" s="237"/>
      <c r="H215" s="286" t="s">
        <v>546</v>
      </c>
      <c r="I215" s="286"/>
      <c r="J215" s="286"/>
      <c r="K215" s="243"/>
    </row>
    <row r="216" spans="2:11" customFormat="1" ht="15" customHeight="1" x14ac:dyDescent="0.2">
      <c r="B216" s="242"/>
      <c r="C216" s="180"/>
      <c r="D216" s="180"/>
      <c r="E216" s="180"/>
      <c r="F216" s="201">
        <v>3</v>
      </c>
      <c r="G216" s="237"/>
      <c r="H216" s="286" t="s">
        <v>547</v>
      </c>
      <c r="I216" s="286"/>
      <c r="J216" s="286"/>
      <c r="K216" s="243"/>
    </row>
    <row r="217" spans="2:11" customFormat="1" ht="15" customHeight="1" x14ac:dyDescent="0.2">
      <c r="B217" s="242"/>
      <c r="C217" s="180"/>
      <c r="D217" s="180"/>
      <c r="E217" s="180"/>
      <c r="F217" s="201">
        <v>4</v>
      </c>
      <c r="G217" s="237"/>
      <c r="H217" s="286" t="s">
        <v>548</v>
      </c>
      <c r="I217" s="286"/>
      <c r="J217" s="286"/>
      <c r="K217" s="243"/>
    </row>
    <row r="218" spans="2:11" customFormat="1" ht="12.75" customHeight="1" x14ac:dyDescent="0.2">
      <c r="B218" s="244"/>
      <c r="C218" s="245"/>
      <c r="D218" s="245"/>
      <c r="E218" s="245"/>
      <c r="F218" s="245"/>
      <c r="G218" s="245"/>
      <c r="H218" s="245"/>
      <c r="I218" s="245"/>
      <c r="J218" s="245"/>
      <c r="K218" s="24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Lesní cesta</vt:lpstr>
      <vt:lpstr>02 - Sanace pláně</vt:lpstr>
      <vt:lpstr>Pokyny pro vyplnění</vt:lpstr>
      <vt:lpstr>'01 - Lesní cesta'!Názvy_tisku</vt:lpstr>
      <vt:lpstr>'02 - Sanace pláně'!Názvy_tisku</vt:lpstr>
      <vt:lpstr>'Rekapitulace stavby'!Názvy_tisku</vt:lpstr>
      <vt:lpstr>'01 - Lesní cesta'!Oblast_tisku</vt:lpstr>
      <vt:lpstr>'02 - Sanace pláně'!Oblast_tisku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DESKTOP-473U3HR\Michal</dc:creator>
  <cp:lastModifiedBy>Michal</cp:lastModifiedBy>
  <dcterms:created xsi:type="dcterms:W3CDTF">2023-01-12T10:04:28Z</dcterms:created>
  <dcterms:modified xsi:type="dcterms:W3CDTF">2023-02-15T07:00:22Z</dcterms:modified>
</cp:coreProperties>
</file>